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elesto\users$\paluskova\Desktop\VO Pozorka\VEŘEJNÁ ZAKÁZKA - realizace VO\"/>
    </mc:Choice>
  </mc:AlternateContent>
  <xr:revisionPtr revIDLastSave="0" documentId="13_ncr:1_{AE95F8C3-1F7C-4F20-8EE0-83B61390B67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Stavba!$H$41</definedName>
    <definedName name="CenaCelkem">Stavba!$G$30</definedName>
    <definedName name="CenaCelkemBezDPH">Stavba!$G$29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Stavba!$G$25</definedName>
    <definedName name="DPHZakl">Stavba!$G$27</definedName>
    <definedName name="dpsc" localSheetId="1">Stavba!$C$13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 Pol'!$A$1:$U$87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Stavba!$F$41</definedName>
    <definedName name="ZakladDPHZakl">Stavba!$G$26</definedName>
    <definedName name="ZakladDPHZaklVypocet" localSheetId="1">Stavba!$G$41</definedName>
    <definedName name="Zaokrouhleni">Stavba!$G$28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2" i="1" l="1"/>
  <c r="AC77" i="12"/>
  <c r="F40" i="1" s="1"/>
  <c r="AD77" i="12"/>
  <c r="G40" i="1" s="1"/>
  <c r="G41" i="1" s="1"/>
  <c r="G26" i="1" s="1"/>
  <c r="G27" i="1" s="1"/>
  <c r="G9" i="12"/>
  <c r="I9" i="12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6" i="12"/>
  <c r="I16" i="12"/>
  <c r="I15" i="12" s="1"/>
  <c r="K16" i="12"/>
  <c r="M16" i="12"/>
  <c r="O16" i="12"/>
  <c r="Q16" i="12"/>
  <c r="U16" i="12"/>
  <c r="G17" i="12"/>
  <c r="G15" i="12" s="1"/>
  <c r="I49" i="1" s="1"/>
  <c r="I17" i="12"/>
  <c r="K17" i="12"/>
  <c r="K15" i="12" s="1"/>
  <c r="O17" i="12"/>
  <c r="O15" i="12" s="1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50" i="1" s="1"/>
  <c r="I21" i="12"/>
  <c r="G22" i="12"/>
  <c r="I22" i="12"/>
  <c r="K22" i="12"/>
  <c r="K21" i="12" s="1"/>
  <c r="M22" i="12"/>
  <c r="M21" i="12" s="1"/>
  <c r="O22" i="12"/>
  <c r="O21" i="12" s="1"/>
  <c r="Q22" i="12"/>
  <c r="Q21" i="12" s="1"/>
  <c r="U22" i="12"/>
  <c r="U21" i="12" s="1"/>
  <c r="G24" i="12"/>
  <c r="I24" i="12"/>
  <c r="K24" i="12"/>
  <c r="M24" i="12"/>
  <c r="O24" i="12"/>
  <c r="Q24" i="12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I20" i="1"/>
  <c r="I19" i="1"/>
  <c r="I17" i="1"/>
  <c r="G28" i="1"/>
  <c r="J29" i="1"/>
  <c r="J27" i="1"/>
  <c r="G39" i="1"/>
  <c r="F39" i="1"/>
  <c r="H33" i="1"/>
  <c r="J24" i="1"/>
  <c r="J25" i="1"/>
  <c r="J26" i="1"/>
  <c r="J28" i="1"/>
  <c r="E25" i="1"/>
  <c r="E27" i="1"/>
  <c r="F41" i="1" l="1"/>
  <c r="H40" i="1"/>
  <c r="I40" i="1" s="1"/>
  <c r="I41" i="1" s="1"/>
  <c r="J40" i="1" s="1"/>
  <c r="J41" i="1" s="1"/>
  <c r="U62" i="12"/>
  <c r="Q62" i="12"/>
  <c r="O62" i="12"/>
  <c r="K23" i="12"/>
  <c r="U8" i="12"/>
  <c r="O23" i="12"/>
  <c r="I23" i="12"/>
  <c r="Q15" i="12"/>
  <c r="I62" i="12"/>
  <c r="U15" i="12"/>
  <c r="K62" i="12"/>
  <c r="G23" i="12"/>
  <c r="I51" i="1" s="1"/>
  <c r="I18" i="1" s="1"/>
  <c r="K8" i="12"/>
  <c r="G62" i="12"/>
  <c r="I52" i="1" s="1"/>
  <c r="I8" i="12"/>
  <c r="Q23" i="12"/>
  <c r="G8" i="12"/>
  <c r="U23" i="12"/>
  <c r="M62" i="12"/>
  <c r="M25" i="12"/>
  <c r="M23" i="12" s="1"/>
  <c r="M17" i="12"/>
  <c r="M15" i="12" s="1"/>
  <c r="M9" i="12"/>
  <c r="M8" i="12" s="1"/>
  <c r="H41" i="1"/>
  <c r="I48" i="1" l="1"/>
  <c r="G77" i="12"/>
  <c r="G24" i="1"/>
  <c r="G25" i="1" s="1"/>
  <c r="G30" i="1" s="1"/>
  <c r="G29" i="1"/>
  <c r="I16" i="1" l="1"/>
  <c r="I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<sst xmlns="http://schemas.openxmlformats.org/spreadsheetml/2006/main" count="398" uniqueCount="229">
  <si>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</si>
  <si>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</si>
  <si>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</si>
  <si>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</si>
  <si>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</si>
  <si>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</si>
  <si>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</si>
  <si>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</si>
  <si>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</si>
  <si>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</si>
  <si>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</si>
  <si>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</si>
  <si>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</si>
  <si>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</si>
  <si>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</si>
  <si>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</si>
  <si>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</si>
  <si>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</si>
  <si>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</si>
  <si>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</si>
  <si>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</si>
  <si>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</si>
  <si>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</si>
  <si>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</si>
  <si>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</si>
  <si>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</si>
  <si>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</si>
  <si>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</si>
  <si>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</si>
  <si>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</si>
  <si>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</si>
  <si>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</si>
  <si>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</si>
  <si>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</si>
  <si>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</si>
  <si>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</si>
  <si>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</si>
  <si>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</si>
  <si>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</si>
  <si>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</si>
  <si>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</si>
  <si>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</si>
  <si>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</si>
  <si>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</si>
  <si>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</si>
  <si>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Nejdek, Pozorka - veřejné osvětlení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</si>
  <si>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</si>
  <si>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</si>
  <si>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</si>
  <si>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</si>
  <si>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</si>
  <si>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</si>
  <si>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</si>
  <si>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</si>
  <si>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</si>
  <si>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</si>
  <si>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</si>
  <si>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</si>
  <si>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</si>
  <si>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</si>
  <si>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</si>
  <si>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</si>
  <si>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</si>
  <si>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</si>
  <si>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</si>
  <si>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</si>
  <si>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</si>
  <si>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</si>
  <si>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</si>
  <si>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</si>
  <si>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</si>
  <si>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</si>
  <si>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</si>
  <si>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</si>
  <si>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</si>
  <si>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</si>
  <si>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</si>
  <si>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</si>
  <si>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</si>
  <si>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</si>
  <si>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</si>
  <si>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</si>
  <si>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</si>
  <si>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</si>
  <si>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</si>
  <si>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</si>
  <si>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</si>
  <si>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</si>
  <si>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</si>
  <si>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113108310R00</t>
  </si>
  <si>
    <t>Odstranění podkladu pl.do 50 m2, živice tl. 10 cm</t>
  </si>
  <si>
    <t>m2</t>
  </si>
  <si>
    <t>POL1_0</t>
  </si>
  <si>
    <t>113107535R00</t>
  </si>
  <si>
    <t>Odstranění podkladu pl. 50 m2,kam.drcené tl.35 cm</t>
  </si>
  <si>
    <t>181101102R00</t>
  </si>
  <si>
    <t>Úprava pláně v zářezech v hor. 1-4, se zhutněním</t>
  </si>
  <si>
    <t>131201110R00</t>
  </si>
  <si>
    <t>Hloubení nezapaž. jam hor.3 do 50 m3, STROJNĚ</t>
  </si>
  <si>
    <t>m3</t>
  </si>
  <si>
    <t>139601102R00</t>
  </si>
  <si>
    <t>Ruční výkop jam, rýh a šachet v hornině tř. 3</t>
  </si>
  <si>
    <t>141721101R00</t>
  </si>
  <si>
    <t>Řízené protlačení a vtažení PE d 110 mm, hor.1 - 4</t>
  </si>
  <si>
    <t>m</t>
  </si>
  <si>
    <t>564851113R00</t>
  </si>
  <si>
    <t>Podklad ze štěrkodrti po zhutnění tloušťky 17 cm</t>
  </si>
  <si>
    <t>567132112R00</t>
  </si>
  <si>
    <t>Podklad z kameniva zpev.cementem KZC 1 tl.17 cm</t>
  </si>
  <si>
    <t>565141111R00</t>
  </si>
  <si>
    <t>Podklad z obal kam.ACP 16+,ACP 22+,do 3 m,tl. 6 cm</t>
  </si>
  <si>
    <t>577161124RT3</t>
  </si>
  <si>
    <t>Beton asfalt. ACL 16+ ložný, š. do 3 m, tl. 7 cm, plochy 101-200 m2</t>
  </si>
  <si>
    <t>577131111RT3</t>
  </si>
  <si>
    <t>Beton asfalt. ACO 11+ obrusný, š. do 3 m, tl. 4 cm, plochy 101-200 m2</t>
  </si>
  <si>
    <t>919735113R00</t>
  </si>
  <si>
    <t>Řezání stávajícího živičného krytu tl. 10 - 15 cm</t>
  </si>
  <si>
    <t>210010134R00</t>
  </si>
  <si>
    <t>Trubka ochranná z PE, uložená pevně, DN do 47 mm</t>
  </si>
  <si>
    <t>34571109R</t>
  </si>
  <si>
    <t>Trubka pancéřová pevná z PH 8050 dl. 3 m</t>
  </si>
  <si>
    <t>POL3_0</t>
  </si>
  <si>
    <t>210040890RV1</t>
  </si>
  <si>
    <t>uchycení kab.svodu do pr.45 na sloup</t>
  </si>
  <si>
    <t>ks</t>
  </si>
  <si>
    <t>35493580R</t>
  </si>
  <si>
    <t>Nerezová páska k uchycení svodu na betonový sloup</t>
  </si>
  <si>
    <t>35493581R</t>
  </si>
  <si>
    <t>Nerezová stahovací spona</t>
  </si>
  <si>
    <t>210191501R00</t>
  </si>
  <si>
    <t>Usazení skříně SP na sloup</t>
  </si>
  <si>
    <t>kus</t>
  </si>
  <si>
    <t>35711717R</t>
  </si>
  <si>
    <t>Skříň přípojková plastová SP 100 na sloup NSP1P</t>
  </si>
  <si>
    <t>210040822RV1</t>
  </si>
  <si>
    <t>kabel AES 2x16mm2, uchycený na PB</t>
  </si>
  <si>
    <t>34113810R</t>
  </si>
  <si>
    <t>Kabel silový s Al jádrem 1-AES 2x16 mm2</t>
  </si>
  <si>
    <t>210010123R00</t>
  </si>
  <si>
    <t>Trubka ochranná z PE, uložená volně, DN do 47 mm</t>
  </si>
  <si>
    <t>3457114700R</t>
  </si>
  <si>
    <t>Trubka kabelová chránička ohebná z HDPE d40mm, červená</t>
  </si>
  <si>
    <t>210191541RV1</t>
  </si>
  <si>
    <t>Montáž pilíře s rozvaděčem RVO+RE</t>
  </si>
  <si>
    <t>35715100R</t>
  </si>
  <si>
    <t>Rozvaděč RVO+RE, dle výkresu D.1.4.1.3 , vč. plastového pilíře</t>
  </si>
  <si>
    <t>210100251R00</t>
  </si>
  <si>
    <t>Ukončení celoplast. kabelů zákl./pás.do 4x10 mm2</t>
  </si>
  <si>
    <t>210100003R00</t>
  </si>
  <si>
    <t>Ukončení vodičů v rozvaděči + zapojení do 16 mm2</t>
  </si>
  <si>
    <t>210204002R00</t>
  </si>
  <si>
    <t>Stožár osvětlovací sadový - ocelový</t>
  </si>
  <si>
    <t>31674050R</t>
  </si>
  <si>
    <t>Stožár sadový bezpaticový, žár. zinkovaný, 5m, d133/89/60mm</t>
  </si>
  <si>
    <t>210202030RV1</t>
  </si>
  <si>
    <t>Svítidlo veřejného osvětlení osazené na sadový, stožár</t>
  </si>
  <si>
    <t>34887202R</t>
  </si>
  <si>
    <t>Svítidlo LED ze střík.hliníku, 16W, 2700K, IP66, 1950lm</t>
  </si>
  <si>
    <t>210204201R00</t>
  </si>
  <si>
    <t>Elektrovýzbroj stožáru pro 1 okruh</t>
  </si>
  <si>
    <t>34579164R</t>
  </si>
  <si>
    <t>Stožárová svorkovnice 4pólová, s pojistkou 6A, 10mm2</t>
  </si>
  <si>
    <t>210220022R00</t>
  </si>
  <si>
    <t>Vedení uzemňovací v zemi FeZn, D 8 - 10 mm</t>
  </si>
  <si>
    <t>35441100R</t>
  </si>
  <si>
    <t>Drát pozinkovaný FeZn D8 mm 1m=0,4kg</t>
  </si>
  <si>
    <t>kg</t>
  </si>
  <si>
    <t>210220301R00</t>
  </si>
  <si>
    <t>Svorka hromosvodová do 2 šroubů /SS, SZ, SO/</t>
  </si>
  <si>
    <t>35441885R</t>
  </si>
  <si>
    <t>Svorka spojovací SS pro lano d 8-10 mm</t>
  </si>
  <si>
    <t>35441895R</t>
  </si>
  <si>
    <t>Svorka připojovací SP  kovových částí d 6-12 mm</t>
  </si>
  <si>
    <t>34390101R</t>
  </si>
  <si>
    <t>Vulkanizační izolační páska 25mm x 5m</t>
  </si>
  <si>
    <t>210810005R00</t>
  </si>
  <si>
    <t>Kabel CYKY-J 750 V 3 x 1,5 mm2 volně uložený</t>
  </si>
  <si>
    <t>34111030R</t>
  </si>
  <si>
    <t>Kabel silový s Cu jádrem 750 V CYKY 3 x 1,5 mm2</t>
  </si>
  <si>
    <t>210810013R00</t>
  </si>
  <si>
    <t>Kabel CYKY-J 750 V 4 x 10 mm2 volně uložený</t>
  </si>
  <si>
    <t>34111076R</t>
  </si>
  <si>
    <t>Kabel silový s Cu jádrem 750 V CYKY 4 x10 mm2</t>
  </si>
  <si>
    <t>210040875RV1</t>
  </si>
  <si>
    <t xml:space="preserve">svorka proudová pro holé vedení </t>
  </si>
  <si>
    <t>1000311700</t>
  </si>
  <si>
    <t>svorka proudová pro holé vedení 10-50 mm2</t>
  </si>
  <si>
    <t>210120103R00</t>
  </si>
  <si>
    <t>Patrona nožová PC</t>
  </si>
  <si>
    <t>358251010R</t>
  </si>
  <si>
    <t>Pojistka výkonová nízkoztrátová PHNA 000  40 A</t>
  </si>
  <si>
    <t>005122025R</t>
  </si>
  <si>
    <t>Doprava stožárů</t>
  </si>
  <si>
    <t>Soubor</t>
  </si>
  <si>
    <t>005231010R</t>
  </si>
  <si>
    <t>Revize</t>
  </si>
  <si>
    <t>005122030R</t>
  </si>
  <si>
    <t>Mechanizace</t>
  </si>
  <si>
    <t>460070131R00</t>
  </si>
  <si>
    <t>Jáma pro montáž pilíře s rozvaděčem RVO+RE</t>
  </si>
  <si>
    <t>460050703R00</t>
  </si>
  <si>
    <t>Jáma do 2 m3 pro stožár veřejného osvětlení, hor.3</t>
  </si>
  <si>
    <t>460082010RV1</t>
  </si>
  <si>
    <t>Betonový základ stožáru VO 5m, d600mm x 850mm, vč. trubky, bez výkopu</t>
  </si>
  <si>
    <t>460200163R00</t>
  </si>
  <si>
    <t>Výkop kabelové rýhy 35/80 cm  hor.3</t>
  </si>
  <si>
    <t>460200303R00</t>
  </si>
  <si>
    <t>Výkop kabelové rýhy 50/120 cm hor.3</t>
  </si>
  <si>
    <t>460420361RV1</t>
  </si>
  <si>
    <t>Zřízení pískového lože, 8cm,pod i nad kabelem, bez zakrytí, do šířky rýhy 65cm</t>
  </si>
  <si>
    <t>460490012RT1</t>
  </si>
  <si>
    <t>Fólie výstražná z PVC, šířka 33 cm, fólie PVC šířka 33 cm</t>
  </si>
  <si>
    <t>460510021R00</t>
  </si>
  <si>
    <t>Kabelový prostup z plast.trub, DN do 110mm</t>
  </si>
  <si>
    <t>3457114724R</t>
  </si>
  <si>
    <t>Trubka kabelová chránička tuhá z HDPE d110mm</t>
  </si>
  <si>
    <t>460570143R00</t>
  </si>
  <si>
    <t>Zához rýhy 35/60 cm, hornina třídy 3, se zhutněním</t>
  </si>
  <si>
    <t>460570283R00</t>
  </si>
  <si>
    <t>Zához rýhy 50/100 cm, hornina tř. 3, se zhutněním</t>
  </si>
  <si>
    <t>181301101R00</t>
  </si>
  <si>
    <t>Rozprostření ornice, rovina, tl. do 10 cm do 500m2</t>
  </si>
  <si>
    <t>181301251RV1</t>
  </si>
  <si>
    <t>Výsev trávníku hydroosevem na ornici, vč. travní směsi</t>
  </si>
  <si>
    <t/>
  </si>
  <si>
    <t>SUM</t>
  </si>
  <si>
    <t>POPUZIV</t>
  </si>
  <si>
    <t>END</t>
  </si>
  <si>
    <t>VV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</si>
</sst>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3" xfId="0" applyBorder="1" applyAlignment="1">
      <alignment horizontal="left" vertical="center"/>
    </xf>
    <xf numFmtId="0" fontId="0" fillId="0" borderId="43" xfId="0" applyBorder="1"/>
    <xf numFmtId="4" fontId="13" fillId="0" borderId="53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y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8" t="s">
        <v>38</v>
      </c>
    </row>
    <row r="2" spans="1:7" ht="57.75" customHeight="1" x14ac:dyDescent="0.25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8" zoomScaleNormal="100" zoomScaleSheetLayoutView="75" workbookViewId="0">
      <selection activeCell="J21" sqref="J21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9" width="12.7265625" customWidth="1"/>
    <col min="10" max="10" width="6.7265625" customWidth="1"/>
    <col min="11" max="11" width="4.26953125" customWidth="1"/>
    <col min="12" max="15" width="10.7265625" customWidth="1"/>
  </cols>
  <sheetData>
    <row r="1" spans="1:15" ht="33.75" customHeight="1" x14ac:dyDescent="0.25">
      <c r="A1" s="6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3">
      <c r="A2" s="3"/>
      <c r="B2" s="72" t="s">
        <v>40</v>
      </c>
      <c r="C2" s="73"/>
      <c r="D2" s="74"/>
      <c r="E2" s="74" t="s">
        <v>45</v>
      </c>
      <c r="F2" s="75"/>
      <c r="G2" s="75"/>
      <c r="H2" s="75"/>
      <c r="I2" s="75"/>
      <c r="J2" s="76"/>
      <c r="O2" s="1"/>
    </row>
    <row r="3" spans="1:15" ht="23.25" hidden="1" customHeight="1" x14ac:dyDescent="0.25">
      <c r="A3" s="3"/>
      <c r="B3" s="77" t="s">
        <v>43</v>
      </c>
      <c r="C3" s="73"/>
      <c r="D3" s="78"/>
      <c r="E3" s="78"/>
      <c r="F3" s="79"/>
      <c r="G3" s="79"/>
      <c r="H3" s="73"/>
      <c r="I3" s="80"/>
      <c r="J3" s="81"/>
    </row>
    <row r="4" spans="1:15" ht="23.25" hidden="1" customHeight="1" x14ac:dyDescent="0.3">
      <c r="A4" s="3"/>
      <c r="B4" s="82" t="s">
        <v>44</v>
      </c>
      <c r="C4" s="83"/>
      <c r="D4" s="84"/>
      <c r="E4" s="84"/>
      <c r="F4" s="85"/>
      <c r="G4" s="85"/>
      <c r="H4" s="85"/>
      <c r="I4" s="85"/>
      <c r="J4" s="86"/>
    </row>
    <row r="5" spans="1:15" ht="24" customHeight="1" x14ac:dyDescent="0.25">
      <c r="A5" s="3"/>
      <c r="B5" s="40" t="s">
        <v>21</v>
      </c>
      <c r="D5" s="87"/>
      <c r="E5" s="23"/>
      <c r="F5" s="23"/>
      <c r="G5" s="23"/>
      <c r="H5" s="25" t="s">
        <v>33</v>
      </c>
      <c r="I5" s="87"/>
      <c r="J5" s="9"/>
    </row>
    <row r="6" spans="1:15" ht="15.75" customHeight="1" x14ac:dyDescent="0.25">
      <c r="A6" s="3"/>
      <c r="B6" s="35"/>
      <c r="C6" s="23"/>
      <c r="D6" s="87"/>
      <c r="E6" s="23"/>
      <c r="F6" s="23"/>
      <c r="G6" s="23"/>
      <c r="H6" s="25" t="s">
        <v>34</v>
      </c>
      <c r="I6" s="87"/>
      <c r="J6" s="9"/>
    </row>
    <row r="7" spans="1:15" ht="15.75" customHeight="1" x14ac:dyDescent="0.25">
      <c r="A7" s="3"/>
      <c r="B7" s="36"/>
      <c r="C7" s="88"/>
      <c r="D7" s="71"/>
      <c r="E7" s="30"/>
      <c r="F7" s="30"/>
      <c r="G7" s="30"/>
      <c r="H7" s="31"/>
      <c r="I7" s="30"/>
      <c r="J7" s="43"/>
    </row>
    <row r="8" spans="1:15" ht="24" hidden="1" customHeight="1" x14ac:dyDescent="0.25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5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5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5">
      <c r="A11" s="3"/>
      <c r="B11" s="40" t="s">
        <v>18</v>
      </c>
      <c r="D11" s="211"/>
      <c r="E11" s="211"/>
      <c r="F11" s="211"/>
      <c r="G11" s="211"/>
      <c r="H11" s="25" t="s">
        <v>33</v>
      </c>
      <c r="I11" s="89"/>
      <c r="J11" s="9"/>
    </row>
    <row r="12" spans="1:15" ht="15.75" customHeight="1" x14ac:dyDescent="0.25">
      <c r="A12" s="3"/>
      <c r="B12" s="35"/>
      <c r="C12" s="23"/>
      <c r="D12" s="214"/>
      <c r="E12" s="214"/>
      <c r="F12" s="214"/>
      <c r="G12" s="214"/>
      <c r="H12" s="25" t="s">
        <v>34</v>
      </c>
      <c r="I12" s="89"/>
      <c r="J12" s="9"/>
    </row>
    <row r="13" spans="1:15" ht="15.75" customHeight="1" x14ac:dyDescent="0.25">
      <c r="A13" s="3"/>
      <c r="B13" s="36"/>
      <c r="C13" s="90"/>
      <c r="D13" s="215"/>
      <c r="E13" s="215"/>
      <c r="F13" s="215"/>
      <c r="G13" s="215"/>
      <c r="H13" s="26"/>
      <c r="I13" s="30"/>
      <c r="J13" s="43"/>
    </row>
    <row r="14" spans="1:15" ht="24" hidden="1" customHeight="1" x14ac:dyDescent="0.25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5">
      <c r="A15" s="3"/>
      <c r="B15" s="44" t="s">
        <v>31</v>
      </c>
      <c r="C15" s="62"/>
      <c r="D15" s="15"/>
      <c r="E15" s="210"/>
      <c r="F15" s="210"/>
      <c r="G15" s="212"/>
      <c r="H15" s="212"/>
      <c r="I15" s="212" t="s">
        <v>28</v>
      </c>
      <c r="J15" s="213"/>
    </row>
    <row r="16" spans="1:15" ht="23.25" customHeight="1" x14ac:dyDescent="0.25">
      <c r="A16" s="136" t="s">
        <v>23</v>
      </c>
      <c r="B16" s="137" t="s">
        <v>23</v>
      </c>
      <c r="C16" s="48"/>
      <c r="D16" s="49"/>
      <c r="E16" s="198"/>
      <c r="F16" s="203"/>
      <c r="G16" s="198"/>
      <c r="H16" s="203"/>
      <c r="I16" s="198">
        <f>SUMIF(F48:F52,A16,I48:I52)+SUMIF(F48:F52,"PSU",I48:I52)</f>
        <v>0</v>
      </c>
      <c r="J16" s="199"/>
    </row>
    <row r="17" spans="1:10" ht="23.25" customHeight="1" x14ac:dyDescent="0.25">
      <c r="A17" s="136" t="s">
        <v>24</v>
      </c>
      <c r="B17" s="137" t="s">
        <v>24</v>
      </c>
      <c r="C17" s="48"/>
      <c r="D17" s="49"/>
      <c r="E17" s="198"/>
      <c r="F17" s="203"/>
      <c r="G17" s="198"/>
      <c r="H17" s="203"/>
      <c r="I17" s="198">
        <f>SUMIF(F48:F52,A17,I48:I52)</f>
        <v>0</v>
      </c>
      <c r="J17" s="199"/>
    </row>
    <row r="18" spans="1:10" ht="23.25" customHeight="1" x14ac:dyDescent="0.25">
      <c r="A18" s="136" t="s">
        <v>25</v>
      </c>
      <c r="B18" s="137" t="s">
        <v>25</v>
      </c>
      <c r="C18" s="48"/>
      <c r="D18" s="49"/>
      <c r="E18" s="198"/>
      <c r="F18" s="203"/>
      <c r="G18" s="198"/>
      <c r="H18" s="203"/>
      <c r="I18" s="198">
        <f>SUMIF(F48:F52,A18,I48:I52)</f>
        <v>0</v>
      </c>
      <c r="J18" s="199"/>
    </row>
    <row r="19" spans="1:10" ht="23.25" customHeight="1" x14ac:dyDescent="0.25">
      <c r="A19" s="136" t="s">
        <v>60</v>
      </c>
      <c r="B19" s="137" t="s">
        <v>26</v>
      </c>
      <c r="C19" s="48"/>
      <c r="D19" s="49"/>
      <c r="E19" s="198"/>
      <c r="F19" s="203"/>
      <c r="G19" s="198"/>
      <c r="H19" s="203"/>
      <c r="I19" s="198">
        <f>SUMIF(F48:F52,A19,I48:I52)</f>
        <v>0</v>
      </c>
      <c r="J19" s="199"/>
    </row>
    <row r="20" spans="1:10" ht="23.25" customHeight="1" x14ac:dyDescent="0.25">
      <c r="A20" s="136" t="s">
        <v>61</v>
      </c>
      <c r="B20" s="137" t="s">
        <v>27</v>
      </c>
      <c r="C20" s="48"/>
      <c r="D20" s="49"/>
      <c r="E20" s="198"/>
      <c r="F20" s="203"/>
      <c r="G20" s="198"/>
      <c r="H20" s="203"/>
      <c r="I20" s="198">
        <f>SUMIF(F48:F52,A20,I48:I52)</f>
        <v>0</v>
      </c>
      <c r="J20" s="199"/>
    </row>
    <row r="21" spans="1:10" ht="23.25" customHeight="1" x14ac:dyDescent="0.25">
      <c r="A21" s="136"/>
      <c r="B21" s="137" t="s">
        <v>228</v>
      </c>
      <c r="C21" s="190"/>
      <c r="D21" s="191"/>
      <c r="E21" s="192"/>
      <c r="F21" s="193"/>
      <c r="G21" s="192"/>
      <c r="H21" s="193"/>
      <c r="I21" s="192"/>
      <c r="J21" s="70">
        <v>0</v>
      </c>
    </row>
    <row r="22" spans="1:10" ht="23.25" customHeight="1" x14ac:dyDescent="0.3">
      <c r="A22" s="3"/>
      <c r="B22" s="64" t="s">
        <v>28</v>
      </c>
      <c r="C22" s="65"/>
      <c r="D22" s="66"/>
      <c r="E22" s="200"/>
      <c r="F22" s="201"/>
      <c r="G22" s="200"/>
      <c r="H22" s="201"/>
      <c r="I22" s="200">
        <f>SUM(I16:J21)</f>
        <v>0</v>
      </c>
      <c r="J22" s="222"/>
    </row>
    <row r="23" spans="1:10" ht="33" customHeight="1" x14ac:dyDescent="0.25">
      <c r="A23" s="3"/>
      <c r="B23" s="55" t="s">
        <v>32</v>
      </c>
      <c r="C23" s="48"/>
      <c r="D23" s="49"/>
      <c r="E23" s="54"/>
      <c r="F23" s="51"/>
      <c r="G23" s="42"/>
      <c r="H23" s="42"/>
      <c r="I23" s="42"/>
      <c r="J23" s="52"/>
    </row>
    <row r="24" spans="1:10" ht="23.25" customHeight="1" x14ac:dyDescent="0.25">
      <c r="A24" s="3"/>
      <c r="B24" s="47" t="s">
        <v>11</v>
      </c>
      <c r="C24" s="48"/>
      <c r="D24" s="49"/>
      <c r="E24" s="50">
        <v>15</v>
      </c>
      <c r="F24" s="51" t="s">
        <v>0</v>
      </c>
      <c r="G24" s="196">
        <f>ZakladDPHSniVypocet</f>
        <v>0</v>
      </c>
      <c r="H24" s="197"/>
      <c r="I24" s="197"/>
      <c r="J24" s="52" t="str">
        <f t="shared" ref="J24:J29" si="0">Mena</f>
        <v>CZK</v>
      </c>
    </row>
    <row r="25" spans="1:10" ht="23.25" customHeight="1" x14ac:dyDescent="0.25">
      <c r="A25" s="3"/>
      <c r="B25" s="47" t="s">
        <v>12</v>
      </c>
      <c r="C25" s="48"/>
      <c r="D25" s="49"/>
      <c r="E25" s="50">
        <f>SazbaDPH1</f>
        <v>15</v>
      </c>
      <c r="F25" s="51" t="s">
        <v>0</v>
      </c>
      <c r="G25" s="220">
        <f>ZakladDPHSni*SazbaDPH1/100</f>
        <v>0</v>
      </c>
      <c r="H25" s="221"/>
      <c r="I25" s="221"/>
      <c r="J25" s="52" t="str">
        <f t="shared" si="0"/>
        <v>CZK</v>
      </c>
    </row>
    <row r="26" spans="1:10" ht="23.25" customHeight="1" x14ac:dyDescent="0.25">
      <c r="A26" s="3"/>
      <c r="B26" s="47" t="s">
        <v>13</v>
      </c>
      <c r="C26" s="48"/>
      <c r="D26" s="49"/>
      <c r="E26" s="50">
        <v>21</v>
      </c>
      <c r="F26" s="51" t="s">
        <v>0</v>
      </c>
      <c r="G26" s="196">
        <f>ZakladDPHZaklVypocet</f>
        <v>0</v>
      </c>
      <c r="H26" s="197"/>
      <c r="I26" s="197"/>
      <c r="J26" s="52" t="str">
        <f t="shared" si="0"/>
        <v>CZK</v>
      </c>
    </row>
    <row r="27" spans="1:10" ht="23.25" customHeight="1" x14ac:dyDescent="0.25">
      <c r="A27" s="3"/>
      <c r="B27" s="41" t="s">
        <v>14</v>
      </c>
      <c r="C27" s="19"/>
      <c r="D27" s="15"/>
      <c r="E27" s="37">
        <f>SazbaDPH2</f>
        <v>21</v>
      </c>
      <c r="F27" s="38" t="s">
        <v>0</v>
      </c>
      <c r="G27" s="207">
        <f>ZakladDPHZakl*SazbaDPH2/100</f>
        <v>0</v>
      </c>
      <c r="H27" s="208"/>
      <c r="I27" s="208"/>
      <c r="J27" s="46" t="str">
        <f t="shared" si="0"/>
        <v>CZK</v>
      </c>
    </row>
    <row r="28" spans="1:10" ht="23.25" customHeight="1" thickBot="1" x14ac:dyDescent="0.3">
      <c r="A28" s="3"/>
      <c r="B28" s="40" t="s">
        <v>4</v>
      </c>
      <c r="C28" s="17"/>
      <c r="D28" s="20"/>
      <c r="E28" s="17"/>
      <c r="F28" s="18"/>
      <c r="G28" s="209">
        <f>0</f>
        <v>0</v>
      </c>
      <c r="H28" s="209"/>
      <c r="I28" s="209"/>
      <c r="J28" s="53" t="str">
        <f t="shared" si="0"/>
        <v>CZK</v>
      </c>
    </row>
    <row r="29" spans="1:10" ht="27.75" hidden="1" customHeight="1" thickBot="1" x14ac:dyDescent="0.3">
      <c r="A29" s="3"/>
      <c r="B29" s="109" t="s">
        <v>22</v>
      </c>
      <c r="C29" s="110"/>
      <c r="D29" s="110"/>
      <c r="E29" s="111"/>
      <c r="F29" s="112"/>
      <c r="G29" s="202">
        <f>ZakladDPHSniVypocet+ZakladDPHZaklVypocet</f>
        <v>0</v>
      </c>
      <c r="H29" s="202"/>
      <c r="I29" s="202"/>
      <c r="J29" s="113" t="str">
        <f t="shared" si="0"/>
        <v>CZK</v>
      </c>
    </row>
    <row r="30" spans="1:10" ht="27.75" customHeight="1" thickBot="1" x14ac:dyDescent="0.3">
      <c r="A30" s="3"/>
      <c r="B30" s="109" t="s">
        <v>35</v>
      </c>
      <c r="C30" s="114"/>
      <c r="D30" s="114"/>
      <c r="E30" s="114"/>
      <c r="F30" s="114"/>
      <c r="G30" s="195">
        <f>ZakladDPHSni+DPHSni+ZakladDPHZakl+DPHZakl+Zaokrouhleni</f>
        <v>0</v>
      </c>
      <c r="H30" s="195"/>
      <c r="I30" s="195"/>
      <c r="J30" s="115" t="s">
        <v>47</v>
      </c>
    </row>
    <row r="31" spans="1:10" ht="12.75" customHeight="1" x14ac:dyDescent="0.25">
      <c r="A31" s="3"/>
      <c r="B31" s="3"/>
      <c r="J31" s="10"/>
    </row>
    <row r="32" spans="1:10" ht="30" customHeight="1" x14ac:dyDescent="0.25">
      <c r="A32" s="3"/>
      <c r="B32" s="3"/>
      <c r="J32" s="10"/>
    </row>
    <row r="33" spans="1:10" ht="18.75" customHeight="1" x14ac:dyDescent="0.25">
      <c r="A33" s="3"/>
      <c r="B33" s="21"/>
      <c r="C33" s="16" t="s">
        <v>10</v>
      </c>
      <c r="D33" s="33"/>
      <c r="E33" s="33"/>
      <c r="F33" s="16" t="s">
        <v>9</v>
      </c>
      <c r="G33" s="33"/>
      <c r="H33" s="34">
        <f ca="1">TODAY()</f>
        <v>45181</v>
      </c>
      <c r="I33" s="33"/>
      <c r="J33" s="10"/>
    </row>
    <row r="34" spans="1:10" ht="47.25" customHeight="1" x14ac:dyDescent="0.25">
      <c r="A34" s="3"/>
      <c r="B34" s="3"/>
      <c r="J34" s="10"/>
    </row>
    <row r="35" spans="1:10" s="28" customFormat="1" ht="18.75" customHeight="1" x14ac:dyDescent="0.3">
      <c r="A35" s="27"/>
      <c r="B35" s="27"/>
      <c r="D35" s="22"/>
      <c r="E35" s="22"/>
      <c r="G35" s="22"/>
      <c r="H35" s="22"/>
      <c r="I35" s="22"/>
      <c r="J35" s="32"/>
    </row>
    <row r="36" spans="1:10" ht="12.75" customHeight="1" x14ac:dyDescent="0.25">
      <c r="A36" s="3"/>
      <c r="B36" s="3"/>
      <c r="D36" s="219" t="s">
        <v>2</v>
      </c>
      <c r="E36" s="219"/>
      <c r="H36" s="11" t="s">
        <v>3</v>
      </c>
      <c r="J36" s="10"/>
    </row>
    <row r="37" spans="1:10" ht="13.5" customHeight="1" thickBot="1" x14ac:dyDescent="0.3">
      <c r="A37" s="12"/>
      <c r="B37" s="12"/>
      <c r="C37" s="13"/>
      <c r="D37" s="13"/>
      <c r="E37" s="13"/>
      <c r="F37" s="13"/>
      <c r="G37" s="13"/>
      <c r="H37" s="13"/>
      <c r="I37" s="13"/>
      <c r="J37" s="14"/>
    </row>
    <row r="38" spans="1:10" ht="27" hidden="1" customHeight="1" x14ac:dyDescent="0.4">
      <c r="B38" s="67" t="s">
        <v>15</v>
      </c>
      <c r="C38" s="2"/>
      <c r="D38" s="2"/>
      <c r="E38" s="2"/>
      <c r="F38" s="101"/>
      <c r="G38" s="101"/>
      <c r="H38" s="101"/>
      <c r="I38" s="101"/>
      <c r="J38" s="2"/>
    </row>
    <row r="39" spans="1:10" ht="25.5" hidden="1" customHeight="1" x14ac:dyDescent="0.25">
      <c r="A39" s="93" t="s">
        <v>37</v>
      </c>
      <c r="B39" s="95" t="s">
        <v>16</v>
      </c>
      <c r="C39" s="96" t="s">
        <v>5</v>
      </c>
      <c r="D39" s="97"/>
      <c r="E39" s="97"/>
      <c r="F39" s="102" t="str">
        <f>B24</f>
        <v>Základ pro sníženou DPH</v>
      </c>
      <c r="G39" s="102" t="str">
        <f>B26</f>
        <v>Základ pro základní DPH</v>
      </c>
      <c r="H39" s="103" t="s">
        <v>17</v>
      </c>
      <c r="I39" s="103" t="s">
        <v>1</v>
      </c>
      <c r="J39" s="98" t="s">
        <v>0</v>
      </c>
    </row>
    <row r="40" spans="1:10" ht="25.5" hidden="1" customHeight="1" x14ac:dyDescent="0.25">
      <c r="A40" s="93">
        <v>1</v>
      </c>
      <c r="B40" s="99"/>
      <c r="C40" s="223"/>
      <c r="D40" s="224"/>
      <c r="E40" s="224"/>
      <c r="F40" s="104">
        <f>' Pol'!AC77</f>
        <v>0</v>
      </c>
      <c r="G40" s="105">
        <f>' Pol'!AD77</f>
        <v>0</v>
      </c>
      <c r="H40" s="106">
        <f>(F40*SazbaDPH1/100)+(G40*SazbaDPH2/100)</f>
        <v>0</v>
      </c>
      <c r="I40" s="106">
        <f>F40+G40+H40</f>
        <v>0</v>
      </c>
      <c r="J40" s="100" t="str">
        <f>IF(CenaCelkemVypocet=0,"",I40/CenaCelkemVypocet*100)</f>
        <v/>
      </c>
    </row>
    <row r="41" spans="1:10" ht="25.5" hidden="1" customHeight="1" x14ac:dyDescent="0.25">
      <c r="A41" s="93"/>
      <c r="B41" s="225" t="s">
        <v>46</v>
      </c>
      <c r="C41" s="226"/>
      <c r="D41" s="226"/>
      <c r="E41" s="227"/>
      <c r="F41" s="107">
        <f>SUMIF(A40:A40,"=1",F40:F40)</f>
        <v>0</v>
      </c>
      <c r="G41" s="108">
        <f>SUMIF(A40:A40,"=1",G40:G40)</f>
        <v>0</v>
      </c>
      <c r="H41" s="108">
        <f>SUMIF(A40:A40,"=1",H40:H40)</f>
        <v>0</v>
      </c>
      <c r="I41" s="108">
        <f>SUMIF(A40:A40,"=1",I40:I40)</f>
        <v>0</v>
      </c>
      <c r="J41" s="94">
        <f>SUMIF(A40:A40,"=1",J40:J40)</f>
        <v>0</v>
      </c>
    </row>
    <row r="45" spans="1:10" ht="15.5" x14ac:dyDescent="0.35">
      <c r="B45" s="116" t="s">
        <v>48</v>
      </c>
    </row>
    <row r="47" spans="1:10" ht="25.5" customHeight="1" x14ac:dyDescent="0.25">
      <c r="A47" s="117"/>
      <c r="B47" s="121" t="s">
        <v>16</v>
      </c>
      <c r="C47" s="121" t="s">
        <v>5</v>
      </c>
      <c r="D47" s="122"/>
      <c r="E47" s="122"/>
      <c r="F47" s="125" t="s">
        <v>49</v>
      </c>
      <c r="G47" s="125"/>
      <c r="H47" s="125"/>
      <c r="I47" s="228" t="s">
        <v>28</v>
      </c>
      <c r="J47" s="228"/>
    </row>
    <row r="48" spans="1:10" ht="25.5" customHeight="1" x14ac:dyDescent="0.25">
      <c r="A48" s="118"/>
      <c r="B48" s="126" t="s">
        <v>50</v>
      </c>
      <c r="C48" s="230" t="s">
        <v>51</v>
      </c>
      <c r="D48" s="231"/>
      <c r="E48" s="231"/>
      <c r="F48" s="128" t="s">
        <v>23</v>
      </c>
      <c r="G48" s="129"/>
      <c r="H48" s="129"/>
      <c r="I48" s="229">
        <f>' Pol'!G8</f>
        <v>0</v>
      </c>
      <c r="J48" s="229"/>
    </row>
    <row r="49" spans="1:10" ht="25.5" customHeight="1" x14ac:dyDescent="0.25">
      <c r="A49" s="118"/>
      <c r="B49" s="120" t="s">
        <v>52</v>
      </c>
      <c r="C49" s="217" t="s">
        <v>53</v>
      </c>
      <c r="D49" s="218"/>
      <c r="E49" s="218"/>
      <c r="F49" s="130" t="s">
        <v>23</v>
      </c>
      <c r="G49" s="131"/>
      <c r="H49" s="131"/>
      <c r="I49" s="216">
        <f>' Pol'!G15</f>
        <v>0</v>
      </c>
      <c r="J49" s="216"/>
    </row>
    <row r="50" spans="1:10" ht="25.5" customHeight="1" x14ac:dyDescent="0.25">
      <c r="A50" s="118"/>
      <c r="B50" s="120" t="s">
        <v>54</v>
      </c>
      <c r="C50" s="217" t="s">
        <v>55</v>
      </c>
      <c r="D50" s="218"/>
      <c r="E50" s="218"/>
      <c r="F50" s="130" t="s">
        <v>23</v>
      </c>
      <c r="G50" s="131"/>
      <c r="H50" s="131"/>
      <c r="I50" s="216">
        <f>' Pol'!G21</f>
        <v>0</v>
      </c>
      <c r="J50" s="216"/>
    </row>
    <row r="51" spans="1:10" ht="25.5" customHeight="1" x14ac:dyDescent="0.25">
      <c r="A51" s="118"/>
      <c r="B51" s="120" t="s">
        <v>56</v>
      </c>
      <c r="C51" s="217" t="s">
        <v>57</v>
      </c>
      <c r="D51" s="218"/>
      <c r="E51" s="218"/>
      <c r="F51" s="130" t="s">
        <v>25</v>
      </c>
      <c r="G51" s="131"/>
      <c r="H51" s="131"/>
      <c r="I51" s="216">
        <f>' Pol'!G23</f>
        <v>0</v>
      </c>
      <c r="J51" s="216"/>
    </row>
    <row r="52" spans="1:10" ht="25.5" customHeight="1" x14ac:dyDescent="0.25">
      <c r="A52" s="118"/>
      <c r="B52" s="127" t="s">
        <v>58</v>
      </c>
      <c r="C52" s="234" t="s">
        <v>59</v>
      </c>
      <c r="D52" s="235"/>
      <c r="E52" s="235"/>
      <c r="F52" s="132" t="s">
        <v>25</v>
      </c>
      <c r="G52" s="133"/>
      <c r="H52" s="133"/>
      <c r="I52" s="233">
        <f>' Pol'!G62</f>
        <v>0</v>
      </c>
      <c r="J52" s="233"/>
    </row>
    <row r="53" spans="1:10" ht="25.5" customHeight="1" x14ac:dyDescent="0.25">
      <c r="A53" s="119"/>
      <c r="B53" s="123" t="s">
        <v>1</v>
      </c>
      <c r="C53" s="123"/>
      <c r="D53" s="124"/>
      <c r="E53" s="124"/>
      <c r="F53" s="134"/>
      <c r="G53" s="135"/>
      <c r="H53" s="135"/>
      <c r="I53" s="232">
        <f>SUM(I48:I52)</f>
        <v>0</v>
      </c>
      <c r="J53" s="232"/>
    </row>
    <row r="54" spans="1:10" x14ac:dyDescent="0.25">
      <c r="F54" s="92"/>
      <c r="G54" s="92"/>
      <c r="H54" s="92"/>
      <c r="I54" s="92"/>
      <c r="J54" s="92"/>
    </row>
    <row r="55" spans="1:10" x14ac:dyDescent="0.25">
      <c r="F55" s="92"/>
      <c r="G55" s="92"/>
      <c r="H55" s="92"/>
      <c r="I55" s="92"/>
      <c r="J55" s="92"/>
    </row>
    <row r="56" spans="1:10" x14ac:dyDescent="0.25">
      <c r="F56" s="92"/>
      <c r="G56" s="92"/>
      <c r="H56" s="92"/>
      <c r="I56" s="92"/>
      <c r="J56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3:J53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6:E36"/>
    <mergeCell ref="G25:I25"/>
    <mergeCell ref="G24:I24"/>
    <mergeCell ref="E19:F19"/>
    <mergeCell ref="E20:F20"/>
    <mergeCell ref="I20:J20"/>
    <mergeCell ref="I22:J22"/>
    <mergeCell ref="B1:J1"/>
    <mergeCell ref="G27:I27"/>
    <mergeCell ref="G28:I28"/>
    <mergeCell ref="E15:F15"/>
    <mergeCell ref="D11:G11"/>
    <mergeCell ref="G15:H15"/>
    <mergeCell ref="I15:J15"/>
    <mergeCell ref="D12:G12"/>
    <mergeCell ref="D13:G13"/>
    <mergeCell ref="G30:I30"/>
    <mergeCell ref="G26:I26"/>
    <mergeCell ref="I16:J16"/>
    <mergeCell ref="I19:J19"/>
    <mergeCell ref="E22:F22"/>
    <mergeCell ref="G22:H22"/>
    <mergeCell ref="G29:I29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4" customWidth="1"/>
    <col min="2" max="2" width="14.453125" style="4" customWidth="1"/>
    <col min="3" max="3" width="38.26953125" style="8" customWidth="1"/>
    <col min="4" max="4" width="4.54296875" style="4" customWidth="1"/>
    <col min="5" max="5" width="10.54296875" style="4" customWidth="1"/>
    <col min="6" max="6" width="9.81640625" style="4" customWidth="1"/>
    <col min="7" max="7" width="12.7265625" style="4" customWidth="1"/>
    <col min="8" max="16384" width="9.1796875" style="4"/>
  </cols>
  <sheetData>
    <row r="1" spans="1:7" ht="15.5" x14ac:dyDescent="0.25">
      <c r="A1" s="236" t="s">
        <v>6</v>
      </c>
      <c r="B1" s="236"/>
      <c r="C1" s="237"/>
      <c r="D1" s="236"/>
      <c r="E1" s="236"/>
      <c r="F1" s="236"/>
      <c r="G1" s="236"/>
    </row>
    <row r="2" spans="1:7" ht="25" customHeight="1" x14ac:dyDescent="0.25">
      <c r="A2" s="69" t="s">
        <v>41</v>
      </c>
      <c r="B2" s="68"/>
      <c r="C2" s="238"/>
      <c r="D2" s="238"/>
      <c r="E2" s="238"/>
      <c r="F2" s="238"/>
      <c r="G2" s="239"/>
    </row>
    <row r="3" spans="1:7" ht="25" hidden="1" customHeight="1" x14ac:dyDescent="0.25">
      <c r="A3" s="69" t="s">
        <v>7</v>
      </c>
      <c r="B3" s="68"/>
      <c r="C3" s="238"/>
      <c r="D3" s="238"/>
      <c r="E3" s="238"/>
      <c r="F3" s="238"/>
      <c r="G3" s="239"/>
    </row>
    <row r="4" spans="1:7" ht="25" hidden="1" customHeight="1" x14ac:dyDescent="0.25">
      <c r="A4" s="69" t="s">
        <v>8</v>
      </c>
      <c r="B4" s="68"/>
      <c r="C4" s="238"/>
      <c r="D4" s="238"/>
      <c r="E4" s="238"/>
      <c r="F4" s="238"/>
      <c r="G4" s="239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7"/>
  <sheetViews>
    <sheetView workbookViewId="0">
      <selection activeCell="X34" sqref="X34"/>
    </sheetView>
  </sheetViews>
  <sheetFormatPr defaultRowHeight="12.5" outlineLevelRow="1" x14ac:dyDescent="0.25"/>
  <cols>
    <col min="1" max="1" width="4.1796875" customWidth="1"/>
    <col min="2" max="2" width="14.36328125" style="91" customWidth="1"/>
    <col min="3" max="3" width="38.1796875" style="91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9" max="39" width="0" hidden="1" customWidth="1"/>
  </cols>
  <sheetData>
    <row r="1" spans="1:60" ht="15.75" customHeight="1" x14ac:dyDescent="0.35">
      <c r="A1" s="252" t="s">
        <v>6</v>
      </c>
      <c r="B1" s="252"/>
      <c r="C1" s="252"/>
      <c r="D1" s="252"/>
      <c r="E1" s="252"/>
      <c r="F1" s="252"/>
      <c r="G1" s="252"/>
      <c r="AE1" t="s">
        <v>63</v>
      </c>
    </row>
    <row r="2" spans="1:60" ht="25" customHeight="1" x14ac:dyDescent="0.25">
      <c r="A2" s="140" t="s">
        <v>62</v>
      </c>
      <c r="B2" s="138"/>
      <c r="C2" s="253" t="s">
        <v>45</v>
      </c>
      <c r="D2" s="254"/>
      <c r="E2" s="254"/>
      <c r="F2" s="254"/>
      <c r="G2" s="255"/>
      <c r="AE2" t="s">
        <v>64</v>
      </c>
    </row>
    <row r="3" spans="1:60" ht="25" hidden="1" customHeight="1" x14ac:dyDescent="0.25">
      <c r="A3" s="141" t="s">
        <v>7</v>
      </c>
      <c r="B3" s="139"/>
      <c r="C3" s="256"/>
      <c r="D3" s="256"/>
      <c r="E3" s="256"/>
      <c r="F3" s="256"/>
      <c r="G3" s="257"/>
      <c r="AE3" t="s">
        <v>65</v>
      </c>
    </row>
    <row r="4" spans="1:60" ht="25" hidden="1" customHeight="1" x14ac:dyDescent="0.25">
      <c r="A4" s="141" t="s">
        <v>8</v>
      </c>
      <c r="B4" s="139"/>
      <c r="C4" s="258"/>
      <c r="D4" s="256"/>
      <c r="E4" s="256"/>
      <c r="F4" s="256"/>
      <c r="G4" s="257"/>
      <c r="AE4" t="s">
        <v>66</v>
      </c>
    </row>
    <row r="5" spans="1:60" hidden="1" x14ac:dyDescent="0.25">
      <c r="A5" s="142" t="s">
        <v>67</v>
      </c>
      <c r="B5" s="143"/>
      <c r="C5" s="143"/>
      <c r="D5" s="144"/>
      <c r="E5" s="144"/>
      <c r="F5" s="144"/>
      <c r="G5" s="145"/>
      <c r="AE5" t="s">
        <v>68</v>
      </c>
    </row>
    <row r="7" spans="1:60" ht="37.5" x14ac:dyDescent="0.25">
      <c r="A7" s="150" t="s">
        <v>69</v>
      </c>
      <c r="B7" s="151" t="s">
        <v>70</v>
      </c>
      <c r="C7" s="151" t="s">
        <v>71</v>
      </c>
      <c r="D7" s="150" t="s">
        <v>72</v>
      </c>
      <c r="E7" s="150" t="s">
        <v>73</v>
      </c>
      <c r="F7" s="146" t="s">
        <v>74</v>
      </c>
      <c r="G7" s="165" t="s">
        <v>28</v>
      </c>
      <c r="H7" s="166" t="s">
        <v>29</v>
      </c>
      <c r="I7" s="166" t="s">
        <v>75</v>
      </c>
      <c r="J7" s="166" t="s">
        <v>30</v>
      </c>
      <c r="K7" s="166" t="s">
        <v>76</v>
      </c>
      <c r="L7" s="166" t="s">
        <v>77</v>
      </c>
      <c r="M7" s="166" t="s">
        <v>78</v>
      </c>
      <c r="N7" s="166" t="s">
        <v>79</v>
      </c>
      <c r="O7" s="166" t="s">
        <v>80</v>
      </c>
      <c r="P7" s="166" t="s">
        <v>81</v>
      </c>
      <c r="Q7" s="166" t="s">
        <v>82</v>
      </c>
      <c r="R7" s="166" t="s">
        <v>83</v>
      </c>
      <c r="S7" s="166" t="s">
        <v>84</v>
      </c>
      <c r="T7" s="166" t="s">
        <v>85</v>
      </c>
      <c r="U7" s="153" t="s">
        <v>86</v>
      </c>
    </row>
    <row r="8" spans="1:60" x14ac:dyDescent="0.25">
      <c r="A8" s="167" t="s">
        <v>87</v>
      </c>
      <c r="B8" s="168" t="s">
        <v>50</v>
      </c>
      <c r="C8" s="169" t="s">
        <v>51</v>
      </c>
      <c r="D8" s="170"/>
      <c r="E8" s="171"/>
      <c r="F8" s="172"/>
      <c r="G8" s="172">
        <f>SUMIF(AE9:AE14,"&lt;&gt;NOR",G9:G14)</f>
        <v>0</v>
      </c>
      <c r="H8" s="172"/>
      <c r="I8" s="172">
        <f>SUM(I9:I14)</f>
        <v>0</v>
      </c>
      <c r="J8" s="172"/>
      <c r="K8" s="172">
        <f>SUM(K9:K14)</f>
        <v>0</v>
      </c>
      <c r="L8" s="172"/>
      <c r="M8" s="172">
        <f>SUM(M9:M14)</f>
        <v>0</v>
      </c>
      <c r="N8" s="152"/>
      <c r="O8" s="152">
        <f>SUM(O9:O14)</f>
        <v>3.8280000000000002E-2</v>
      </c>
      <c r="P8" s="152"/>
      <c r="Q8" s="152">
        <f>SUM(Q9:Q14)</f>
        <v>35.64</v>
      </c>
      <c r="R8" s="152"/>
      <c r="S8" s="152"/>
      <c r="T8" s="167"/>
      <c r="U8" s="152">
        <f>SUM(U9:U14)</f>
        <v>79.41</v>
      </c>
      <c r="AE8" t="s">
        <v>88</v>
      </c>
    </row>
    <row r="9" spans="1:60" outlineLevel="1" x14ac:dyDescent="0.25">
      <c r="A9" s="148">
        <v>1</v>
      </c>
      <c r="B9" s="148" t="s">
        <v>89</v>
      </c>
      <c r="C9" s="184" t="s">
        <v>90</v>
      </c>
      <c r="D9" s="154" t="s">
        <v>91</v>
      </c>
      <c r="E9" s="160">
        <v>36</v>
      </c>
      <c r="F9" s="162"/>
      <c r="G9" s="163">
        <f t="shared" ref="G9:G14" si="0">ROUND(E9*F9,2)</f>
        <v>0</v>
      </c>
      <c r="H9" s="162"/>
      <c r="I9" s="163">
        <f t="shared" ref="I9:I14" si="1">ROUND(E9*H9,2)</f>
        <v>0</v>
      </c>
      <c r="J9" s="162"/>
      <c r="K9" s="163">
        <f t="shared" ref="K9:K14" si="2">ROUND(E9*J9,2)</f>
        <v>0</v>
      </c>
      <c r="L9" s="163">
        <v>21</v>
      </c>
      <c r="M9" s="163">
        <f t="shared" ref="M9:M14" si="3">G9*(1+L9/100)</f>
        <v>0</v>
      </c>
      <c r="N9" s="155">
        <v>0</v>
      </c>
      <c r="O9" s="155">
        <f t="shared" ref="O9:O14" si="4">ROUND(E9*N9,5)</f>
        <v>0</v>
      </c>
      <c r="P9" s="155">
        <v>0.22</v>
      </c>
      <c r="Q9" s="155">
        <f t="shared" ref="Q9:Q14" si="5">ROUND(E9*P9,5)</f>
        <v>7.92</v>
      </c>
      <c r="R9" s="155"/>
      <c r="S9" s="155"/>
      <c r="T9" s="156">
        <v>0.375</v>
      </c>
      <c r="U9" s="155">
        <f t="shared" ref="U9:U14" si="6">ROUND(E9*T9,2)</f>
        <v>13.5</v>
      </c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92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48">
        <v>2</v>
      </c>
      <c r="B10" s="148" t="s">
        <v>93</v>
      </c>
      <c r="C10" s="184" t="s">
        <v>94</v>
      </c>
      <c r="D10" s="154" t="s">
        <v>91</v>
      </c>
      <c r="E10" s="160">
        <v>36</v>
      </c>
      <c r="F10" s="162"/>
      <c r="G10" s="163">
        <f t="shared" si="0"/>
        <v>0</v>
      </c>
      <c r="H10" s="162"/>
      <c r="I10" s="163">
        <f t="shared" si="1"/>
        <v>0</v>
      </c>
      <c r="J10" s="162"/>
      <c r="K10" s="163">
        <f t="shared" si="2"/>
        <v>0</v>
      </c>
      <c r="L10" s="163">
        <v>21</v>
      </c>
      <c r="M10" s="163">
        <f t="shared" si="3"/>
        <v>0</v>
      </c>
      <c r="N10" s="155">
        <v>0</v>
      </c>
      <c r="O10" s="155">
        <f t="shared" si="4"/>
        <v>0</v>
      </c>
      <c r="P10" s="155">
        <v>0.77</v>
      </c>
      <c r="Q10" s="155">
        <f t="shared" si="5"/>
        <v>27.72</v>
      </c>
      <c r="R10" s="155"/>
      <c r="S10" s="155"/>
      <c r="T10" s="156">
        <v>1.1505000000000001</v>
      </c>
      <c r="U10" s="155">
        <f t="shared" si="6"/>
        <v>41.42</v>
      </c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92</v>
      </c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48">
        <v>3</v>
      </c>
      <c r="B11" s="148" t="s">
        <v>95</v>
      </c>
      <c r="C11" s="184" t="s">
        <v>96</v>
      </c>
      <c r="D11" s="154" t="s">
        <v>91</v>
      </c>
      <c r="E11" s="160">
        <v>36</v>
      </c>
      <c r="F11" s="162"/>
      <c r="G11" s="163">
        <f t="shared" si="0"/>
        <v>0</v>
      </c>
      <c r="H11" s="162"/>
      <c r="I11" s="163">
        <f t="shared" si="1"/>
        <v>0</v>
      </c>
      <c r="J11" s="162"/>
      <c r="K11" s="163">
        <f t="shared" si="2"/>
        <v>0</v>
      </c>
      <c r="L11" s="163">
        <v>21</v>
      </c>
      <c r="M11" s="163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/>
      <c r="T11" s="156">
        <v>1.7999999999999999E-2</v>
      </c>
      <c r="U11" s="155">
        <f t="shared" si="6"/>
        <v>0.65</v>
      </c>
      <c r="V11" s="147"/>
      <c r="W11" s="147"/>
      <c r="X11" s="147"/>
      <c r="Y11" s="147"/>
      <c r="Z11" s="147"/>
      <c r="AA11" s="147"/>
      <c r="AB11" s="147"/>
      <c r="AC11" s="147"/>
      <c r="AD11" s="147"/>
      <c r="AE11" s="147" t="s">
        <v>92</v>
      </c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48">
        <v>4</v>
      </c>
      <c r="B12" s="148" t="s">
        <v>97</v>
      </c>
      <c r="C12" s="184" t="s">
        <v>98</v>
      </c>
      <c r="D12" s="154" t="s">
        <v>99</v>
      </c>
      <c r="E12" s="160">
        <v>6</v>
      </c>
      <c r="F12" s="162"/>
      <c r="G12" s="163">
        <f t="shared" si="0"/>
        <v>0</v>
      </c>
      <c r="H12" s="162"/>
      <c r="I12" s="163">
        <f t="shared" si="1"/>
        <v>0</v>
      </c>
      <c r="J12" s="162"/>
      <c r="K12" s="163">
        <f t="shared" si="2"/>
        <v>0</v>
      </c>
      <c r="L12" s="163">
        <v>21</v>
      </c>
      <c r="M12" s="163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/>
      <c r="T12" s="156">
        <v>0.26666000000000001</v>
      </c>
      <c r="U12" s="155">
        <f t="shared" si="6"/>
        <v>1.6</v>
      </c>
      <c r="V12" s="147"/>
      <c r="W12" s="147"/>
      <c r="X12" s="147"/>
      <c r="Y12" s="147"/>
      <c r="Z12" s="147"/>
      <c r="AA12" s="147"/>
      <c r="AB12" s="147"/>
      <c r="AC12" s="147"/>
      <c r="AD12" s="147"/>
      <c r="AE12" s="147" t="s">
        <v>92</v>
      </c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5">
      <c r="A13" s="148">
        <v>5</v>
      </c>
      <c r="B13" s="148" t="s">
        <v>100</v>
      </c>
      <c r="C13" s="184" t="s">
        <v>101</v>
      </c>
      <c r="D13" s="154" t="s">
        <v>99</v>
      </c>
      <c r="E13" s="160">
        <v>1</v>
      </c>
      <c r="F13" s="162"/>
      <c r="G13" s="163">
        <f t="shared" si="0"/>
        <v>0</v>
      </c>
      <c r="H13" s="162"/>
      <c r="I13" s="163">
        <f t="shared" si="1"/>
        <v>0</v>
      </c>
      <c r="J13" s="162"/>
      <c r="K13" s="163">
        <f t="shared" si="2"/>
        <v>0</v>
      </c>
      <c r="L13" s="163">
        <v>21</v>
      </c>
      <c r="M13" s="163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/>
      <c r="T13" s="156">
        <v>3.5329999999999999</v>
      </c>
      <c r="U13" s="155">
        <f t="shared" si="6"/>
        <v>3.53</v>
      </c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92</v>
      </c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5">
      <c r="A14" s="148">
        <v>6</v>
      </c>
      <c r="B14" s="148" t="s">
        <v>102</v>
      </c>
      <c r="C14" s="184" t="s">
        <v>103</v>
      </c>
      <c r="D14" s="154" t="s">
        <v>104</v>
      </c>
      <c r="E14" s="160">
        <v>11</v>
      </c>
      <c r="F14" s="162"/>
      <c r="G14" s="163">
        <f t="shared" si="0"/>
        <v>0</v>
      </c>
      <c r="H14" s="162"/>
      <c r="I14" s="163">
        <f t="shared" si="1"/>
        <v>0</v>
      </c>
      <c r="J14" s="162"/>
      <c r="K14" s="163">
        <f t="shared" si="2"/>
        <v>0</v>
      </c>
      <c r="L14" s="163">
        <v>21</v>
      </c>
      <c r="M14" s="163">
        <f t="shared" si="3"/>
        <v>0</v>
      </c>
      <c r="N14" s="155">
        <v>3.48E-3</v>
      </c>
      <c r="O14" s="155">
        <f t="shared" si="4"/>
        <v>3.8280000000000002E-2</v>
      </c>
      <c r="P14" s="155">
        <v>0</v>
      </c>
      <c r="Q14" s="155">
        <f t="shared" si="5"/>
        <v>0</v>
      </c>
      <c r="R14" s="155"/>
      <c r="S14" s="155"/>
      <c r="T14" s="156">
        <v>1.7012400000000001</v>
      </c>
      <c r="U14" s="155">
        <f t="shared" si="6"/>
        <v>18.71</v>
      </c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92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5">
      <c r="A15" s="149" t="s">
        <v>87</v>
      </c>
      <c r="B15" s="149" t="s">
        <v>52</v>
      </c>
      <c r="C15" s="185" t="s">
        <v>53</v>
      </c>
      <c r="D15" s="157"/>
      <c r="E15" s="161"/>
      <c r="F15" s="164"/>
      <c r="G15" s="164">
        <f>SUMIF(AE16:AE20,"&lt;&gt;NOR",G16:G20)</f>
        <v>0</v>
      </c>
      <c r="H15" s="164"/>
      <c r="I15" s="164">
        <f>SUM(I16:I20)</f>
        <v>0</v>
      </c>
      <c r="J15" s="164"/>
      <c r="K15" s="164">
        <f>SUM(K16:K20)</f>
        <v>0</v>
      </c>
      <c r="L15" s="164"/>
      <c r="M15" s="164">
        <f>SUM(M16:M20)</f>
        <v>0</v>
      </c>
      <c r="N15" s="158"/>
      <c r="O15" s="158">
        <f>SUM(O16:O20)</f>
        <v>45.093240000000002</v>
      </c>
      <c r="P15" s="158"/>
      <c r="Q15" s="158">
        <f>SUM(Q16:Q20)</f>
        <v>0</v>
      </c>
      <c r="R15" s="158"/>
      <c r="S15" s="158"/>
      <c r="T15" s="159"/>
      <c r="U15" s="158">
        <f>SUM(U16:U20)</f>
        <v>9.370000000000001</v>
      </c>
      <c r="AE15" t="s">
        <v>88</v>
      </c>
    </row>
    <row r="16" spans="1:60" outlineLevel="1" x14ac:dyDescent="0.25">
      <c r="A16" s="148">
        <v>7</v>
      </c>
      <c r="B16" s="148" t="s">
        <v>105</v>
      </c>
      <c r="C16" s="184" t="s">
        <v>106</v>
      </c>
      <c r="D16" s="154" t="s">
        <v>91</v>
      </c>
      <c r="E16" s="160">
        <v>36</v>
      </c>
      <c r="F16" s="162"/>
      <c r="G16" s="163">
        <f>ROUND(E16*F16,2)</f>
        <v>0</v>
      </c>
      <c r="H16" s="162"/>
      <c r="I16" s="163">
        <f>ROUND(E16*H16,2)</f>
        <v>0</v>
      </c>
      <c r="J16" s="162"/>
      <c r="K16" s="163">
        <f>ROUND(E16*J16,2)</f>
        <v>0</v>
      </c>
      <c r="L16" s="163">
        <v>21</v>
      </c>
      <c r="M16" s="163">
        <f>G16*(1+L16/100)</f>
        <v>0</v>
      </c>
      <c r="N16" s="155">
        <v>0.37485000000000002</v>
      </c>
      <c r="O16" s="155">
        <f>ROUND(E16*N16,5)</f>
        <v>13.4946</v>
      </c>
      <c r="P16" s="155">
        <v>0</v>
      </c>
      <c r="Q16" s="155">
        <f>ROUND(E16*P16,5)</f>
        <v>0</v>
      </c>
      <c r="R16" s="155"/>
      <c r="S16" s="155"/>
      <c r="T16" s="156">
        <v>2.5999999999999999E-2</v>
      </c>
      <c r="U16" s="155">
        <f>ROUND(E16*T16,2)</f>
        <v>0.94</v>
      </c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92</v>
      </c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48">
        <v>8</v>
      </c>
      <c r="B17" s="148" t="s">
        <v>107</v>
      </c>
      <c r="C17" s="184" t="s">
        <v>108</v>
      </c>
      <c r="D17" s="154" t="s">
        <v>91</v>
      </c>
      <c r="E17" s="160">
        <v>36</v>
      </c>
      <c r="F17" s="162"/>
      <c r="G17" s="163">
        <f>ROUND(E17*F17,2)</f>
        <v>0</v>
      </c>
      <c r="H17" s="162"/>
      <c r="I17" s="163">
        <f>ROUND(E17*H17,2)</f>
        <v>0</v>
      </c>
      <c r="J17" s="162"/>
      <c r="K17" s="163">
        <f>ROUND(E17*J17,2)</f>
        <v>0</v>
      </c>
      <c r="L17" s="163">
        <v>21</v>
      </c>
      <c r="M17" s="163">
        <f>G17*(1+L17/100)</f>
        <v>0</v>
      </c>
      <c r="N17" s="155">
        <v>0.43423</v>
      </c>
      <c r="O17" s="155">
        <f>ROUND(E17*N17,5)</f>
        <v>15.63228</v>
      </c>
      <c r="P17" s="155">
        <v>0</v>
      </c>
      <c r="Q17" s="155">
        <f>ROUND(E17*P17,5)</f>
        <v>0</v>
      </c>
      <c r="R17" s="155"/>
      <c r="S17" s="155"/>
      <c r="T17" s="156">
        <v>2.5999999999999999E-2</v>
      </c>
      <c r="U17" s="155">
        <f>ROUND(E17*T17,2)</f>
        <v>0.94</v>
      </c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92</v>
      </c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5">
      <c r="A18" s="148">
        <v>9</v>
      </c>
      <c r="B18" s="148" t="s">
        <v>109</v>
      </c>
      <c r="C18" s="184" t="s">
        <v>110</v>
      </c>
      <c r="D18" s="154" t="s">
        <v>91</v>
      </c>
      <c r="E18" s="160">
        <v>36</v>
      </c>
      <c r="F18" s="162"/>
      <c r="G18" s="163">
        <f>ROUND(E18*F18,2)</f>
        <v>0</v>
      </c>
      <c r="H18" s="162"/>
      <c r="I18" s="163">
        <f>ROUND(E18*H18,2)</f>
        <v>0</v>
      </c>
      <c r="J18" s="162"/>
      <c r="K18" s="163">
        <f>ROUND(E18*J18,2)</f>
        <v>0</v>
      </c>
      <c r="L18" s="163">
        <v>21</v>
      </c>
      <c r="M18" s="163">
        <f>G18*(1+L18/100)</f>
        <v>0</v>
      </c>
      <c r="N18" s="155">
        <v>0.15826000000000001</v>
      </c>
      <c r="O18" s="155">
        <f>ROUND(E18*N18,5)</f>
        <v>5.6973599999999998</v>
      </c>
      <c r="P18" s="155">
        <v>0</v>
      </c>
      <c r="Q18" s="155">
        <f>ROUND(E18*P18,5)</f>
        <v>0</v>
      </c>
      <c r="R18" s="155"/>
      <c r="S18" s="155"/>
      <c r="T18" s="156">
        <v>5.6000000000000001E-2</v>
      </c>
      <c r="U18" s="155">
        <f>ROUND(E18*T18,2)</f>
        <v>2.02</v>
      </c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92</v>
      </c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" outlineLevel="1" x14ac:dyDescent="0.25">
      <c r="A19" s="148">
        <v>10</v>
      </c>
      <c r="B19" s="148" t="s">
        <v>111</v>
      </c>
      <c r="C19" s="184" t="s">
        <v>112</v>
      </c>
      <c r="D19" s="154" t="s">
        <v>91</v>
      </c>
      <c r="E19" s="160">
        <v>36</v>
      </c>
      <c r="F19" s="162"/>
      <c r="G19" s="163">
        <f>ROUND(E19*F19,2)</f>
        <v>0</v>
      </c>
      <c r="H19" s="162"/>
      <c r="I19" s="163">
        <f>ROUND(E19*H19,2)</f>
        <v>0</v>
      </c>
      <c r="J19" s="162"/>
      <c r="K19" s="163">
        <f>ROUND(E19*J19,2)</f>
        <v>0</v>
      </c>
      <c r="L19" s="163">
        <v>21</v>
      </c>
      <c r="M19" s="163">
        <f>G19*(1+L19/100)</f>
        <v>0</v>
      </c>
      <c r="N19" s="155">
        <v>0.18151999999999999</v>
      </c>
      <c r="O19" s="155">
        <f>ROUND(E19*N19,5)</f>
        <v>6.5347200000000001</v>
      </c>
      <c r="P19" s="155">
        <v>0</v>
      </c>
      <c r="Q19" s="155">
        <f>ROUND(E19*P19,5)</f>
        <v>0</v>
      </c>
      <c r="R19" s="155"/>
      <c r="S19" s="155"/>
      <c r="T19" s="156">
        <v>8.7999999999999995E-2</v>
      </c>
      <c r="U19" s="155">
        <f>ROUND(E19*T19,2)</f>
        <v>3.17</v>
      </c>
      <c r="V19" s="147"/>
      <c r="W19" s="147"/>
      <c r="X19" s="147"/>
      <c r="Y19" s="147"/>
      <c r="Z19" s="147"/>
      <c r="AA19" s="147"/>
      <c r="AB19" s="147"/>
      <c r="AC19" s="147"/>
      <c r="AD19" s="147"/>
      <c r="AE19" s="147" t="s">
        <v>92</v>
      </c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0" outlineLevel="1" x14ac:dyDescent="0.25">
      <c r="A20" s="148">
        <v>11</v>
      </c>
      <c r="B20" s="148" t="s">
        <v>113</v>
      </c>
      <c r="C20" s="184" t="s">
        <v>114</v>
      </c>
      <c r="D20" s="154" t="s">
        <v>91</v>
      </c>
      <c r="E20" s="160">
        <v>36</v>
      </c>
      <c r="F20" s="162"/>
      <c r="G20" s="163">
        <f>ROUND(E20*F20,2)</f>
        <v>0</v>
      </c>
      <c r="H20" s="162"/>
      <c r="I20" s="163">
        <f>ROUND(E20*H20,2)</f>
        <v>0</v>
      </c>
      <c r="J20" s="162"/>
      <c r="K20" s="163">
        <f>ROUND(E20*J20,2)</f>
        <v>0</v>
      </c>
      <c r="L20" s="163">
        <v>21</v>
      </c>
      <c r="M20" s="163">
        <f>G20*(1+L20/100)</f>
        <v>0</v>
      </c>
      <c r="N20" s="155">
        <v>0.10373</v>
      </c>
      <c r="O20" s="155">
        <f>ROUND(E20*N20,5)</f>
        <v>3.73428</v>
      </c>
      <c r="P20" s="155">
        <v>0</v>
      </c>
      <c r="Q20" s="155">
        <f>ROUND(E20*P20,5)</f>
        <v>0</v>
      </c>
      <c r="R20" s="155"/>
      <c r="S20" s="155"/>
      <c r="T20" s="156">
        <v>6.4000000000000001E-2</v>
      </c>
      <c r="U20" s="155">
        <f>ROUND(E20*T20,2)</f>
        <v>2.2999999999999998</v>
      </c>
      <c r="V20" s="147"/>
      <c r="W20" s="147"/>
      <c r="X20" s="147"/>
      <c r="Y20" s="147"/>
      <c r="Z20" s="147"/>
      <c r="AA20" s="147"/>
      <c r="AB20" s="147"/>
      <c r="AC20" s="147"/>
      <c r="AD20" s="147"/>
      <c r="AE20" s="147" t="s">
        <v>92</v>
      </c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5">
      <c r="A21" s="149" t="s">
        <v>87</v>
      </c>
      <c r="B21" s="149" t="s">
        <v>54</v>
      </c>
      <c r="C21" s="185" t="s">
        <v>55</v>
      </c>
      <c r="D21" s="157"/>
      <c r="E21" s="161"/>
      <c r="F21" s="164"/>
      <c r="G21" s="164">
        <f>SUMIF(AE22:AE22,"&lt;&gt;NOR",G22:G22)</f>
        <v>0</v>
      </c>
      <c r="H21" s="164"/>
      <c r="I21" s="164">
        <f>SUM(I22:I22)</f>
        <v>0</v>
      </c>
      <c r="J21" s="164"/>
      <c r="K21" s="164">
        <f>SUM(K22:K22)</f>
        <v>0</v>
      </c>
      <c r="L21" s="164"/>
      <c r="M21" s="164">
        <f>SUM(M22:M22)</f>
        <v>0</v>
      </c>
      <c r="N21" s="158"/>
      <c r="O21" s="158">
        <f>SUM(O22:O22)</f>
        <v>0</v>
      </c>
      <c r="P21" s="158"/>
      <c r="Q21" s="158">
        <f>SUM(Q22:Q22)</f>
        <v>0</v>
      </c>
      <c r="R21" s="158"/>
      <c r="S21" s="158"/>
      <c r="T21" s="159"/>
      <c r="U21" s="158">
        <f>SUM(U22:U22)</f>
        <v>3.96</v>
      </c>
      <c r="AE21" t="s">
        <v>88</v>
      </c>
    </row>
    <row r="22" spans="1:60" outlineLevel="1" x14ac:dyDescent="0.25">
      <c r="A22" s="148">
        <v>12</v>
      </c>
      <c r="B22" s="148" t="s">
        <v>115</v>
      </c>
      <c r="C22" s="184" t="s">
        <v>116</v>
      </c>
      <c r="D22" s="154" t="s">
        <v>104</v>
      </c>
      <c r="E22" s="160">
        <v>72</v>
      </c>
      <c r="F22" s="162"/>
      <c r="G22" s="163">
        <f>ROUND(E22*F22,2)</f>
        <v>0</v>
      </c>
      <c r="H22" s="162"/>
      <c r="I22" s="163">
        <f>ROUND(E22*H22,2)</f>
        <v>0</v>
      </c>
      <c r="J22" s="162"/>
      <c r="K22" s="163">
        <f>ROUND(E22*J22,2)</f>
        <v>0</v>
      </c>
      <c r="L22" s="163">
        <v>21</v>
      </c>
      <c r="M22" s="163">
        <f>G22*(1+L22/100)</f>
        <v>0</v>
      </c>
      <c r="N22" s="155">
        <v>0</v>
      </c>
      <c r="O22" s="155">
        <f>ROUND(E22*N22,5)</f>
        <v>0</v>
      </c>
      <c r="P22" s="155">
        <v>0</v>
      </c>
      <c r="Q22" s="155">
        <f>ROUND(E22*P22,5)</f>
        <v>0</v>
      </c>
      <c r="R22" s="155"/>
      <c r="S22" s="155"/>
      <c r="T22" s="156">
        <v>5.5E-2</v>
      </c>
      <c r="U22" s="155">
        <f>ROUND(E22*T22,2)</f>
        <v>3.96</v>
      </c>
      <c r="V22" s="147"/>
      <c r="W22" s="147"/>
      <c r="X22" s="147"/>
      <c r="Y22" s="147"/>
      <c r="Z22" s="147"/>
      <c r="AA22" s="147"/>
      <c r="AB22" s="147"/>
      <c r="AC22" s="147"/>
      <c r="AD22" s="147"/>
      <c r="AE22" s="147" t="s">
        <v>92</v>
      </c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5">
      <c r="A23" s="149" t="s">
        <v>87</v>
      </c>
      <c r="B23" s="149" t="s">
        <v>56</v>
      </c>
      <c r="C23" s="185" t="s">
        <v>57</v>
      </c>
      <c r="D23" s="157"/>
      <c r="E23" s="161"/>
      <c r="F23" s="164"/>
      <c r="G23" s="164">
        <f>SUMIF(AE24:AE61,"&lt;&gt;NOR",G24:G61)</f>
        <v>0</v>
      </c>
      <c r="H23" s="164"/>
      <c r="I23" s="164">
        <f>SUM(I24:I61)</f>
        <v>0</v>
      </c>
      <c r="J23" s="164"/>
      <c r="K23" s="164">
        <f>SUM(K24:K61)</f>
        <v>0</v>
      </c>
      <c r="L23" s="164"/>
      <c r="M23" s="164">
        <f>SUM(M24:M61)</f>
        <v>0</v>
      </c>
      <c r="N23" s="158"/>
      <c r="O23" s="158">
        <f>SUM(O24:O61)</f>
        <v>1.0367500000000001</v>
      </c>
      <c r="P23" s="158"/>
      <c r="Q23" s="158">
        <f>SUM(Q24:Q61)</f>
        <v>0</v>
      </c>
      <c r="R23" s="158"/>
      <c r="S23" s="158"/>
      <c r="T23" s="159"/>
      <c r="U23" s="158">
        <f>SUM(U24:U61)</f>
        <v>1257.8</v>
      </c>
      <c r="AE23" t="s">
        <v>88</v>
      </c>
    </row>
    <row r="24" spans="1:60" outlineLevel="1" x14ac:dyDescent="0.25">
      <c r="A24" s="148">
        <v>13</v>
      </c>
      <c r="B24" s="148" t="s">
        <v>117</v>
      </c>
      <c r="C24" s="184" t="s">
        <v>118</v>
      </c>
      <c r="D24" s="154" t="s">
        <v>104</v>
      </c>
      <c r="E24" s="160">
        <v>6</v>
      </c>
      <c r="F24" s="162"/>
      <c r="G24" s="163">
        <f t="shared" ref="G24:G61" si="7">ROUND(E24*F24,2)</f>
        <v>0</v>
      </c>
      <c r="H24" s="162"/>
      <c r="I24" s="163">
        <f t="shared" ref="I24:I61" si="8">ROUND(E24*H24,2)</f>
        <v>0</v>
      </c>
      <c r="J24" s="162"/>
      <c r="K24" s="163">
        <f t="shared" ref="K24:K61" si="9">ROUND(E24*J24,2)</f>
        <v>0</v>
      </c>
      <c r="L24" s="163">
        <v>21</v>
      </c>
      <c r="M24" s="163">
        <f t="shared" ref="M24:M61" si="10">G24*(1+L24/100)</f>
        <v>0</v>
      </c>
      <c r="N24" s="155">
        <v>0</v>
      </c>
      <c r="O24" s="155">
        <f t="shared" ref="O24:O61" si="11">ROUND(E24*N24,5)</f>
        <v>0</v>
      </c>
      <c r="P24" s="155">
        <v>0</v>
      </c>
      <c r="Q24" s="155">
        <f t="shared" ref="Q24:Q61" si="12">ROUND(E24*P24,5)</f>
        <v>0</v>
      </c>
      <c r="R24" s="155"/>
      <c r="S24" s="155"/>
      <c r="T24" s="156">
        <v>0.13700000000000001</v>
      </c>
      <c r="U24" s="155">
        <f t="shared" ref="U24:U61" si="13">ROUND(E24*T24,2)</f>
        <v>0.82</v>
      </c>
      <c r="V24" s="147"/>
      <c r="W24" s="147"/>
      <c r="X24" s="147"/>
      <c r="Y24" s="147"/>
      <c r="Z24" s="147"/>
      <c r="AA24" s="147"/>
      <c r="AB24" s="147"/>
      <c r="AC24" s="147"/>
      <c r="AD24" s="147"/>
      <c r="AE24" s="147" t="s">
        <v>92</v>
      </c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5">
      <c r="A25" s="148">
        <v>14</v>
      </c>
      <c r="B25" s="148" t="s">
        <v>119</v>
      </c>
      <c r="C25" s="184" t="s">
        <v>120</v>
      </c>
      <c r="D25" s="154" t="s">
        <v>104</v>
      </c>
      <c r="E25" s="160">
        <v>6</v>
      </c>
      <c r="F25" s="162"/>
      <c r="G25" s="163">
        <f t="shared" si="7"/>
        <v>0</v>
      </c>
      <c r="H25" s="162"/>
      <c r="I25" s="163">
        <f t="shared" si="8"/>
        <v>0</v>
      </c>
      <c r="J25" s="162"/>
      <c r="K25" s="163">
        <f t="shared" si="9"/>
        <v>0</v>
      </c>
      <c r="L25" s="163">
        <v>21</v>
      </c>
      <c r="M25" s="163">
        <f t="shared" si="10"/>
        <v>0</v>
      </c>
      <c r="N25" s="155">
        <v>2.9999999999999997E-4</v>
      </c>
      <c r="O25" s="155">
        <f t="shared" si="11"/>
        <v>1.8E-3</v>
      </c>
      <c r="P25" s="155">
        <v>0</v>
      </c>
      <c r="Q25" s="155">
        <f t="shared" si="12"/>
        <v>0</v>
      </c>
      <c r="R25" s="155"/>
      <c r="S25" s="155"/>
      <c r="T25" s="156">
        <v>0</v>
      </c>
      <c r="U25" s="155">
        <f t="shared" si="13"/>
        <v>0</v>
      </c>
      <c r="V25" s="147"/>
      <c r="W25" s="147"/>
      <c r="X25" s="147"/>
      <c r="Y25" s="147"/>
      <c r="Z25" s="147"/>
      <c r="AA25" s="147"/>
      <c r="AB25" s="147"/>
      <c r="AC25" s="147"/>
      <c r="AD25" s="147"/>
      <c r="AE25" s="147" t="s">
        <v>121</v>
      </c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48">
        <v>15</v>
      </c>
      <c r="B26" s="148" t="s">
        <v>122</v>
      </c>
      <c r="C26" s="184" t="s">
        <v>123</v>
      </c>
      <c r="D26" s="154" t="s">
        <v>124</v>
      </c>
      <c r="E26" s="160">
        <v>20</v>
      </c>
      <c r="F26" s="162"/>
      <c r="G26" s="163">
        <f t="shared" si="7"/>
        <v>0</v>
      </c>
      <c r="H26" s="162"/>
      <c r="I26" s="163">
        <f t="shared" si="8"/>
        <v>0</v>
      </c>
      <c r="J26" s="162"/>
      <c r="K26" s="163">
        <f t="shared" si="9"/>
        <v>0</v>
      </c>
      <c r="L26" s="163">
        <v>21</v>
      </c>
      <c r="M26" s="163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/>
      <c r="T26" s="156">
        <v>23.452500000000001</v>
      </c>
      <c r="U26" s="155">
        <f t="shared" si="13"/>
        <v>469.05</v>
      </c>
      <c r="V26" s="147"/>
      <c r="W26" s="147"/>
      <c r="X26" s="147"/>
      <c r="Y26" s="147"/>
      <c r="Z26" s="147"/>
      <c r="AA26" s="147"/>
      <c r="AB26" s="147"/>
      <c r="AC26" s="147"/>
      <c r="AD26" s="147"/>
      <c r="AE26" s="147" t="s">
        <v>92</v>
      </c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48">
        <v>16</v>
      </c>
      <c r="B27" s="148" t="s">
        <v>125</v>
      </c>
      <c r="C27" s="184" t="s">
        <v>126</v>
      </c>
      <c r="D27" s="154" t="s">
        <v>104</v>
      </c>
      <c r="E27" s="160">
        <v>20</v>
      </c>
      <c r="F27" s="162"/>
      <c r="G27" s="163">
        <f t="shared" si="7"/>
        <v>0</v>
      </c>
      <c r="H27" s="162"/>
      <c r="I27" s="163">
        <f t="shared" si="8"/>
        <v>0</v>
      </c>
      <c r="J27" s="162"/>
      <c r="K27" s="163">
        <f t="shared" si="9"/>
        <v>0</v>
      </c>
      <c r="L27" s="163">
        <v>21</v>
      </c>
      <c r="M27" s="163">
        <f t="shared" si="10"/>
        <v>0</v>
      </c>
      <c r="N27" s="155">
        <v>4.8000000000000001E-4</v>
      </c>
      <c r="O27" s="155">
        <f t="shared" si="11"/>
        <v>9.5999999999999992E-3</v>
      </c>
      <c r="P27" s="155">
        <v>0</v>
      </c>
      <c r="Q27" s="155">
        <f t="shared" si="12"/>
        <v>0</v>
      </c>
      <c r="R27" s="155"/>
      <c r="S27" s="155"/>
      <c r="T27" s="156">
        <v>0</v>
      </c>
      <c r="U27" s="155">
        <f t="shared" si="13"/>
        <v>0</v>
      </c>
      <c r="V27" s="147"/>
      <c r="W27" s="147"/>
      <c r="X27" s="147"/>
      <c r="Y27" s="147"/>
      <c r="Z27" s="147"/>
      <c r="AA27" s="147"/>
      <c r="AB27" s="147"/>
      <c r="AC27" s="147"/>
      <c r="AD27" s="147"/>
      <c r="AE27" s="147" t="s">
        <v>121</v>
      </c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48">
        <v>17</v>
      </c>
      <c r="B28" s="148" t="s">
        <v>127</v>
      </c>
      <c r="C28" s="184" t="s">
        <v>128</v>
      </c>
      <c r="D28" s="154" t="s">
        <v>124</v>
      </c>
      <c r="E28" s="160">
        <v>20</v>
      </c>
      <c r="F28" s="162"/>
      <c r="G28" s="163">
        <f t="shared" si="7"/>
        <v>0</v>
      </c>
      <c r="H28" s="162"/>
      <c r="I28" s="163">
        <f t="shared" si="8"/>
        <v>0</v>
      </c>
      <c r="J28" s="162"/>
      <c r="K28" s="163">
        <f t="shared" si="9"/>
        <v>0</v>
      </c>
      <c r="L28" s="163">
        <v>21</v>
      </c>
      <c r="M28" s="163">
        <f t="shared" si="10"/>
        <v>0</v>
      </c>
      <c r="N28" s="155">
        <v>4.8000000000000001E-4</v>
      </c>
      <c r="O28" s="155">
        <f t="shared" si="11"/>
        <v>9.5999999999999992E-3</v>
      </c>
      <c r="P28" s="155">
        <v>0</v>
      </c>
      <c r="Q28" s="155">
        <f t="shared" si="12"/>
        <v>0</v>
      </c>
      <c r="R28" s="155"/>
      <c r="S28" s="155"/>
      <c r="T28" s="156">
        <v>0</v>
      </c>
      <c r="U28" s="155">
        <f t="shared" si="13"/>
        <v>0</v>
      </c>
      <c r="V28" s="147"/>
      <c r="W28" s="147"/>
      <c r="X28" s="147"/>
      <c r="Y28" s="147"/>
      <c r="Z28" s="147"/>
      <c r="AA28" s="147"/>
      <c r="AB28" s="147"/>
      <c r="AC28" s="147"/>
      <c r="AD28" s="147"/>
      <c r="AE28" s="147" t="s">
        <v>121</v>
      </c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48">
        <v>18</v>
      </c>
      <c r="B29" s="148" t="s">
        <v>129</v>
      </c>
      <c r="C29" s="184" t="s">
        <v>130</v>
      </c>
      <c r="D29" s="154" t="s">
        <v>131</v>
      </c>
      <c r="E29" s="160">
        <v>2</v>
      </c>
      <c r="F29" s="162"/>
      <c r="G29" s="163">
        <f t="shared" si="7"/>
        <v>0</v>
      </c>
      <c r="H29" s="162"/>
      <c r="I29" s="163">
        <f t="shared" si="8"/>
        <v>0</v>
      </c>
      <c r="J29" s="162"/>
      <c r="K29" s="163">
        <f t="shared" si="9"/>
        <v>0</v>
      </c>
      <c r="L29" s="163">
        <v>21</v>
      </c>
      <c r="M29" s="163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/>
      <c r="T29" s="156">
        <v>0.3</v>
      </c>
      <c r="U29" s="155">
        <f t="shared" si="13"/>
        <v>0.6</v>
      </c>
      <c r="V29" s="147"/>
      <c r="W29" s="147"/>
      <c r="X29" s="147"/>
      <c r="Y29" s="147"/>
      <c r="Z29" s="147"/>
      <c r="AA29" s="147"/>
      <c r="AB29" s="147"/>
      <c r="AC29" s="147"/>
      <c r="AD29" s="147"/>
      <c r="AE29" s="147" t="s">
        <v>92</v>
      </c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48">
        <v>19</v>
      </c>
      <c r="B30" s="148" t="s">
        <v>132</v>
      </c>
      <c r="C30" s="184" t="s">
        <v>133</v>
      </c>
      <c r="D30" s="154" t="s">
        <v>131</v>
      </c>
      <c r="E30" s="160">
        <v>2</v>
      </c>
      <c r="F30" s="162"/>
      <c r="G30" s="163">
        <f t="shared" si="7"/>
        <v>0</v>
      </c>
      <c r="H30" s="162"/>
      <c r="I30" s="163">
        <f t="shared" si="8"/>
        <v>0</v>
      </c>
      <c r="J30" s="162"/>
      <c r="K30" s="163">
        <f t="shared" si="9"/>
        <v>0</v>
      </c>
      <c r="L30" s="163">
        <v>21</v>
      </c>
      <c r="M30" s="163">
        <f t="shared" si="10"/>
        <v>0</v>
      </c>
      <c r="N30" s="155">
        <v>4.0000000000000001E-3</v>
      </c>
      <c r="O30" s="155">
        <f t="shared" si="11"/>
        <v>8.0000000000000002E-3</v>
      </c>
      <c r="P30" s="155">
        <v>0</v>
      </c>
      <c r="Q30" s="155">
        <f t="shared" si="12"/>
        <v>0</v>
      </c>
      <c r="R30" s="155"/>
      <c r="S30" s="155"/>
      <c r="T30" s="156">
        <v>0</v>
      </c>
      <c r="U30" s="155">
        <f t="shared" si="13"/>
        <v>0</v>
      </c>
      <c r="V30" s="147"/>
      <c r="W30" s="147"/>
      <c r="X30" s="147"/>
      <c r="Y30" s="147"/>
      <c r="Z30" s="147"/>
      <c r="AA30" s="147"/>
      <c r="AB30" s="147"/>
      <c r="AC30" s="147"/>
      <c r="AD30" s="147"/>
      <c r="AE30" s="147" t="s">
        <v>121</v>
      </c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5">
      <c r="A31" s="148">
        <v>20</v>
      </c>
      <c r="B31" s="148" t="s">
        <v>134</v>
      </c>
      <c r="C31" s="184" t="s">
        <v>135</v>
      </c>
      <c r="D31" s="154" t="s">
        <v>104</v>
      </c>
      <c r="E31" s="160">
        <v>15</v>
      </c>
      <c r="F31" s="162"/>
      <c r="G31" s="163">
        <f t="shared" si="7"/>
        <v>0</v>
      </c>
      <c r="H31" s="162"/>
      <c r="I31" s="163">
        <f t="shared" si="8"/>
        <v>0</v>
      </c>
      <c r="J31" s="162"/>
      <c r="K31" s="163">
        <f t="shared" si="9"/>
        <v>0</v>
      </c>
      <c r="L31" s="163">
        <v>21</v>
      </c>
      <c r="M31" s="163">
        <f t="shared" si="10"/>
        <v>0</v>
      </c>
      <c r="N31" s="155">
        <v>0</v>
      </c>
      <c r="O31" s="155">
        <f t="shared" si="11"/>
        <v>0</v>
      </c>
      <c r="P31" s="155">
        <v>0</v>
      </c>
      <c r="Q31" s="155">
        <f t="shared" si="12"/>
        <v>0</v>
      </c>
      <c r="R31" s="155"/>
      <c r="S31" s="155"/>
      <c r="T31" s="156">
        <v>23.452500000000001</v>
      </c>
      <c r="U31" s="155">
        <f t="shared" si="13"/>
        <v>351.79</v>
      </c>
      <c r="V31" s="147"/>
      <c r="W31" s="147"/>
      <c r="X31" s="147"/>
      <c r="Y31" s="147"/>
      <c r="Z31" s="147"/>
      <c r="AA31" s="147"/>
      <c r="AB31" s="147"/>
      <c r="AC31" s="147"/>
      <c r="AD31" s="147"/>
      <c r="AE31" s="147" t="s">
        <v>92</v>
      </c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48">
        <v>21</v>
      </c>
      <c r="B32" s="148" t="s">
        <v>136</v>
      </c>
      <c r="C32" s="184" t="s">
        <v>137</v>
      </c>
      <c r="D32" s="154" t="s">
        <v>104</v>
      </c>
      <c r="E32" s="160">
        <v>15</v>
      </c>
      <c r="F32" s="162"/>
      <c r="G32" s="163">
        <f t="shared" si="7"/>
        <v>0</v>
      </c>
      <c r="H32" s="162"/>
      <c r="I32" s="163">
        <f t="shared" si="8"/>
        <v>0</v>
      </c>
      <c r="J32" s="162"/>
      <c r="K32" s="163">
        <f t="shared" si="9"/>
        <v>0</v>
      </c>
      <c r="L32" s="163">
        <v>21</v>
      </c>
      <c r="M32" s="163">
        <f t="shared" si="10"/>
        <v>0</v>
      </c>
      <c r="N32" s="155">
        <v>1.6000000000000001E-4</v>
      </c>
      <c r="O32" s="155">
        <f t="shared" si="11"/>
        <v>2.3999999999999998E-3</v>
      </c>
      <c r="P32" s="155">
        <v>0</v>
      </c>
      <c r="Q32" s="155">
        <f t="shared" si="12"/>
        <v>0</v>
      </c>
      <c r="R32" s="155"/>
      <c r="S32" s="155"/>
      <c r="T32" s="156">
        <v>0</v>
      </c>
      <c r="U32" s="155">
        <f t="shared" si="13"/>
        <v>0</v>
      </c>
      <c r="V32" s="147"/>
      <c r="W32" s="147"/>
      <c r="X32" s="147"/>
      <c r="Y32" s="147"/>
      <c r="Z32" s="147"/>
      <c r="AA32" s="147"/>
      <c r="AB32" s="147"/>
      <c r="AC32" s="147"/>
      <c r="AD32" s="147"/>
      <c r="AE32" s="147" t="s">
        <v>121</v>
      </c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48">
        <v>22</v>
      </c>
      <c r="B33" s="148" t="s">
        <v>138</v>
      </c>
      <c r="C33" s="184" t="s">
        <v>139</v>
      </c>
      <c r="D33" s="154" t="s">
        <v>104</v>
      </c>
      <c r="E33" s="160">
        <v>684</v>
      </c>
      <c r="F33" s="162"/>
      <c r="G33" s="163">
        <f t="shared" si="7"/>
        <v>0</v>
      </c>
      <c r="H33" s="162"/>
      <c r="I33" s="163">
        <f t="shared" si="8"/>
        <v>0</v>
      </c>
      <c r="J33" s="162"/>
      <c r="K33" s="163">
        <f t="shared" si="9"/>
        <v>0</v>
      </c>
      <c r="L33" s="163">
        <v>21</v>
      </c>
      <c r="M33" s="163">
        <f t="shared" si="10"/>
        <v>0</v>
      </c>
      <c r="N33" s="155">
        <v>0</v>
      </c>
      <c r="O33" s="155">
        <f t="shared" si="11"/>
        <v>0</v>
      </c>
      <c r="P33" s="155">
        <v>0</v>
      </c>
      <c r="Q33" s="155">
        <f t="shared" si="12"/>
        <v>0</v>
      </c>
      <c r="R33" s="155"/>
      <c r="S33" s="155"/>
      <c r="T33" s="156">
        <v>0.11600000000000001</v>
      </c>
      <c r="U33" s="155">
        <f t="shared" si="13"/>
        <v>79.34</v>
      </c>
      <c r="V33" s="147"/>
      <c r="W33" s="147"/>
      <c r="X33" s="147"/>
      <c r="Y33" s="147"/>
      <c r="Z33" s="147"/>
      <c r="AA33" s="147"/>
      <c r="AB33" s="147"/>
      <c r="AC33" s="147"/>
      <c r="AD33" s="147"/>
      <c r="AE33" s="147" t="s">
        <v>92</v>
      </c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0" outlineLevel="1" x14ac:dyDescent="0.25">
      <c r="A34" s="148">
        <v>23</v>
      </c>
      <c r="B34" s="148" t="s">
        <v>140</v>
      </c>
      <c r="C34" s="184" t="s">
        <v>141</v>
      </c>
      <c r="D34" s="154" t="s">
        <v>104</v>
      </c>
      <c r="E34" s="160">
        <v>684</v>
      </c>
      <c r="F34" s="162"/>
      <c r="G34" s="163">
        <f t="shared" si="7"/>
        <v>0</v>
      </c>
      <c r="H34" s="162"/>
      <c r="I34" s="163">
        <f t="shared" si="8"/>
        <v>0</v>
      </c>
      <c r="J34" s="162"/>
      <c r="K34" s="163">
        <f t="shared" si="9"/>
        <v>0</v>
      </c>
      <c r="L34" s="163">
        <v>21</v>
      </c>
      <c r="M34" s="163">
        <f t="shared" si="10"/>
        <v>0</v>
      </c>
      <c r="N34" s="155">
        <v>1.9000000000000001E-4</v>
      </c>
      <c r="O34" s="155">
        <f t="shared" si="11"/>
        <v>0.12995999999999999</v>
      </c>
      <c r="P34" s="155">
        <v>0</v>
      </c>
      <c r="Q34" s="155">
        <f t="shared" si="12"/>
        <v>0</v>
      </c>
      <c r="R34" s="155"/>
      <c r="S34" s="155"/>
      <c r="T34" s="156">
        <v>0</v>
      </c>
      <c r="U34" s="155">
        <f t="shared" si="13"/>
        <v>0</v>
      </c>
      <c r="V34" s="147"/>
      <c r="W34" s="147"/>
      <c r="X34" s="147"/>
      <c r="Y34" s="147"/>
      <c r="Z34" s="147"/>
      <c r="AA34" s="147"/>
      <c r="AB34" s="147"/>
      <c r="AC34" s="147"/>
      <c r="AD34" s="147"/>
      <c r="AE34" s="147" t="s">
        <v>121</v>
      </c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48">
        <v>24</v>
      </c>
      <c r="B35" s="148" t="s">
        <v>142</v>
      </c>
      <c r="C35" s="184" t="s">
        <v>143</v>
      </c>
      <c r="D35" s="154" t="s">
        <v>131</v>
      </c>
      <c r="E35" s="160">
        <v>1</v>
      </c>
      <c r="F35" s="162"/>
      <c r="G35" s="163">
        <f t="shared" si="7"/>
        <v>0</v>
      </c>
      <c r="H35" s="162"/>
      <c r="I35" s="163">
        <f t="shared" si="8"/>
        <v>0</v>
      </c>
      <c r="J35" s="162"/>
      <c r="K35" s="163">
        <f t="shared" si="9"/>
        <v>0</v>
      </c>
      <c r="L35" s="163">
        <v>21</v>
      </c>
      <c r="M35" s="163">
        <f t="shared" si="10"/>
        <v>0</v>
      </c>
      <c r="N35" s="155">
        <v>0</v>
      </c>
      <c r="O35" s="155">
        <f t="shared" si="11"/>
        <v>0</v>
      </c>
      <c r="P35" s="155">
        <v>0</v>
      </c>
      <c r="Q35" s="155">
        <f t="shared" si="12"/>
        <v>0</v>
      </c>
      <c r="R35" s="155"/>
      <c r="S35" s="155"/>
      <c r="T35" s="156">
        <v>2.5059999999999998</v>
      </c>
      <c r="U35" s="155">
        <f t="shared" si="13"/>
        <v>2.5099999999999998</v>
      </c>
      <c r="V35" s="147"/>
      <c r="W35" s="147"/>
      <c r="X35" s="147"/>
      <c r="Y35" s="147"/>
      <c r="Z35" s="147"/>
      <c r="AA35" s="147"/>
      <c r="AB35" s="147"/>
      <c r="AC35" s="147"/>
      <c r="AD35" s="147"/>
      <c r="AE35" s="147" t="s">
        <v>92</v>
      </c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" outlineLevel="1" x14ac:dyDescent="0.25">
      <c r="A36" s="148">
        <v>25</v>
      </c>
      <c r="B36" s="148" t="s">
        <v>144</v>
      </c>
      <c r="C36" s="184" t="s">
        <v>145</v>
      </c>
      <c r="D36" s="154" t="s">
        <v>131</v>
      </c>
      <c r="E36" s="160">
        <v>1</v>
      </c>
      <c r="F36" s="162"/>
      <c r="G36" s="163">
        <f t="shared" si="7"/>
        <v>0</v>
      </c>
      <c r="H36" s="162"/>
      <c r="I36" s="163">
        <f t="shared" si="8"/>
        <v>0</v>
      </c>
      <c r="J36" s="162"/>
      <c r="K36" s="163">
        <f t="shared" si="9"/>
        <v>0</v>
      </c>
      <c r="L36" s="163">
        <v>21</v>
      </c>
      <c r="M36" s="163">
        <f t="shared" si="10"/>
        <v>0</v>
      </c>
      <c r="N36" s="155">
        <v>1.78E-2</v>
      </c>
      <c r="O36" s="155">
        <f t="shared" si="11"/>
        <v>1.78E-2</v>
      </c>
      <c r="P36" s="155">
        <v>0</v>
      </c>
      <c r="Q36" s="155">
        <f t="shared" si="12"/>
        <v>0</v>
      </c>
      <c r="R36" s="155"/>
      <c r="S36" s="155"/>
      <c r="T36" s="156">
        <v>0</v>
      </c>
      <c r="U36" s="155">
        <f t="shared" si="13"/>
        <v>0</v>
      </c>
      <c r="V36" s="147"/>
      <c r="W36" s="147"/>
      <c r="X36" s="147"/>
      <c r="Y36" s="147"/>
      <c r="Z36" s="147"/>
      <c r="AA36" s="147"/>
      <c r="AB36" s="147"/>
      <c r="AC36" s="147"/>
      <c r="AD36" s="147"/>
      <c r="AE36" s="147" t="s">
        <v>121</v>
      </c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48">
        <v>26</v>
      </c>
      <c r="B37" s="148" t="s">
        <v>146</v>
      </c>
      <c r="C37" s="184" t="s">
        <v>147</v>
      </c>
      <c r="D37" s="154" t="s">
        <v>131</v>
      </c>
      <c r="E37" s="160">
        <v>42</v>
      </c>
      <c r="F37" s="162"/>
      <c r="G37" s="163">
        <f t="shared" si="7"/>
        <v>0</v>
      </c>
      <c r="H37" s="162"/>
      <c r="I37" s="163">
        <f t="shared" si="8"/>
        <v>0</v>
      </c>
      <c r="J37" s="162"/>
      <c r="K37" s="163">
        <f t="shared" si="9"/>
        <v>0</v>
      </c>
      <c r="L37" s="163">
        <v>21</v>
      </c>
      <c r="M37" s="163">
        <f t="shared" si="10"/>
        <v>0</v>
      </c>
      <c r="N37" s="155">
        <v>0</v>
      </c>
      <c r="O37" s="155">
        <f t="shared" si="11"/>
        <v>0</v>
      </c>
      <c r="P37" s="155">
        <v>0</v>
      </c>
      <c r="Q37" s="155">
        <f t="shared" si="12"/>
        <v>0</v>
      </c>
      <c r="R37" s="155"/>
      <c r="S37" s="155"/>
      <c r="T37" s="156">
        <v>0.24232999999999999</v>
      </c>
      <c r="U37" s="155">
        <f t="shared" si="13"/>
        <v>10.18</v>
      </c>
      <c r="V37" s="147"/>
      <c r="W37" s="147"/>
      <c r="X37" s="147"/>
      <c r="Y37" s="147"/>
      <c r="Z37" s="147"/>
      <c r="AA37" s="147"/>
      <c r="AB37" s="147"/>
      <c r="AC37" s="147"/>
      <c r="AD37" s="147"/>
      <c r="AE37" s="147" t="s">
        <v>92</v>
      </c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5">
      <c r="A38" s="148">
        <v>27</v>
      </c>
      <c r="B38" s="148" t="s">
        <v>148</v>
      </c>
      <c r="C38" s="184" t="s">
        <v>149</v>
      </c>
      <c r="D38" s="154" t="s">
        <v>131</v>
      </c>
      <c r="E38" s="160">
        <v>168</v>
      </c>
      <c r="F38" s="162"/>
      <c r="G38" s="163">
        <f t="shared" si="7"/>
        <v>0</v>
      </c>
      <c r="H38" s="162"/>
      <c r="I38" s="163">
        <f t="shared" si="8"/>
        <v>0</v>
      </c>
      <c r="J38" s="162"/>
      <c r="K38" s="163">
        <f t="shared" si="9"/>
        <v>0</v>
      </c>
      <c r="L38" s="163">
        <v>21</v>
      </c>
      <c r="M38" s="163">
        <f t="shared" si="10"/>
        <v>0</v>
      </c>
      <c r="N38" s="155">
        <v>0</v>
      </c>
      <c r="O38" s="155">
        <f t="shared" si="11"/>
        <v>0</v>
      </c>
      <c r="P38" s="155">
        <v>0</v>
      </c>
      <c r="Q38" s="155">
        <f t="shared" si="12"/>
        <v>0</v>
      </c>
      <c r="R38" s="155"/>
      <c r="S38" s="155"/>
      <c r="T38" s="156">
        <v>8.2170000000000007E-2</v>
      </c>
      <c r="U38" s="155">
        <f t="shared" si="13"/>
        <v>13.8</v>
      </c>
      <c r="V38" s="147"/>
      <c r="W38" s="147"/>
      <c r="X38" s="147"/>
      <c r="Y38" s="147"/>
      <c r="Z38" s="147"/>
      <c r="AA38" s="147"/>
      <c r="AB38" s="147"/>
      <c r="AC38" s="147"/>
      <c r="AD38" s="147"/>
      <c r="AE38" s="147" t="s">
        <v>92</v>
      </c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48">
        <v>28</v>
      </c>
      <c r="B39" s="148" t="s">
        <v>150</v>
      </c>
      <c r="C39" s="184" t="s">
        <v>151</v>
      </c>
      <c r="D39" s="154" t="s">
        <v>131</v>
      </c>
      <c r="E39" s="160">
        <v>17</v>
      </c>
      <c r="F39" s="162"/>
      <c r="G39" s="163">
        <f t="shared" si="7"/>
        <v>0</v>
      </c>
      <c r="H39" s="162"/>
      <c r="I39" s="163">
        <f t="shared" si="8"/>
        <v>0</v>
      </c>
      <c r="J39" s="162"/>
      <c r="K39" s="163">
        <f t="shared" si="9"/>
        <v>0</v>
      </c>
      <c r="L39" s="163">
        <v>21</v>
      </c>
      <c r="M39" s="163">
        <f t="shared" si="10"/>
        <v>0</v>
      </c>
      <c r="N39" s="155">
        <v>0</v>
      </c>
      <c r="O39" s="155">
        <f t="shared" si="11"/>
        <v>0</v>
      </c>
      <c r="P39" s="155">
        <v>0</v>
      </c>
      <c r="Q39" s="155">
        <f t="shared" si="12"/>
        <v>0</v>
      </c>
      <c r="R39" s="155"/>
      <c r="S39" s="155"/>
      <c r="T39" s="156">
        <v>1.68333</v>
      </c>
      <c r="U39" s="155">
        <f t="shared" si="13"/>
        <v>28.62</v>
      </c>
      <c r="V39" s="147"/>
      <c r="W39" s="147"/>
      <c r="X39" s="147"/>
      <c r="Y39" s="147"/>
      <c r="Z39" s="147"/>
      <c r="AA39" s="147"/>
      <c r="AB39" s="147"/>
      <c r="AC39" s="147"/>
      <c r="AD39" s="147"/>
      <c r="AE39" s="147" t="s">
        <v>92</v>
      </c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0" outlineLevel="1" x14ac:dyDescent="0.25">
      <c r="A40" s="148">
        <v>29</v>
      </c>
      <c r="B40" s="148" t="s">
        <v>152</v>
      </c>
      <c r="C40" s="184" t="s">
        <v>153</v>
      </c>
      <c r="D40" s="154" t="s">
        <v>131</v>
      </c>
      <c r="E40" s="160">
        <v>17</v>
      </c>
      <c r="F40" s="162"/>
      <c r="G40" s="163">
        <f t="shared" si="7"/>
        <v>0</v>
      </c>
      <c r="H40" s="162"/>
      <c r="I40" s="163">
        <f t="shared" si="8"/>
        <v>0</v>
      </c>
      <c r="J40" s="162"/>
      <c r="K40" s="163">
        <f t="shared" si="9"/>
        <v>0</v>
      </c>
      <c r="L40" s="163">
        <v>21</v>
      </c>
      <c r="M40" s="163">
        <f t="shared" si="10"/>
        <v>0</v>
      </c>
      <c r="N40" s="155">
        <v>2.5999999999999999E-3</v>
      </c>
      <c r="O40" s="155">
        <f t="shared" si="11"/>
        <v>4.4200000000000003E-2</v>
      </c>
      <c r="P40" s="155">
        <v>0</v>
      </c>
      <c r="Q40" s="155">
        <f t="shared" si="12"/>
        <v>0</v>
      </c>
      <c r="R40" s="155"/>
      <c r="S40" s="155"/>
      <c r="T40" s="156">
        <v>0</v>
      </c>
      <c r="U40" s="155">
        <f t="shared" si="13"/>
        <v>0</v>
      </c>
      <c r="V40" s="147"/>
      <c r="W40" s="147"/>
      <c r="X40" s="147"/>
      <c r="Y40" s="147"/>
      <c r="Z40" s="147"/>
      <c r="AA40" s="147"/>
      <c r="AB40" s="147"/>
      <c r="AC40" s="147"/>
      <c r="AD40" s="147"/>
      <c r="AE40" s="147" t="s">
        <v>121</v>
      </c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48">
        <v>30</v>
      </c>
      <c r="B41" s="148" t="s">
        <v>154</v>
      </c>
      <c r="C41" s="184" t="s">
        <v>155</v>
      </c>
      <c r="D41" s="154" t="s">
        <v>131</v>
      </c>
      <c r="E41" s="160">
        <v>17</v>
      </c>
      <c r="F41" s="162"/>
      <c r="G41" s="163">
        <f t="shared" si="7"/>
        <v>0</v>
      </c>
      <c r="H41" s="162"/>
      <c r="I41" s="163">
        <f t="shared" si="8"/>
        <v>0</v>
      </c>
      <c r="J41" s="162"/>
      <c r="K41" s="163">
        <f t="shared" si="9"/>
        <v>0</v>
      </c>
      <c r="L41" s="163">
        <v>21</v>
      </c>
      <c r="M41" s="163">
        <f t="shared" si="10"/>
        <v>0</v>
      </c>
      <c r="N41" s="155">
        <v>0</v>
      </c>
      <c r="O41" s="155">
        <f t="shared" si="11"/>
        <v>0</v>
      </c>
      <c r="P41" s="155">
        <v>0</v>
      </c>
      <c r="Q41" s="155">
        <f t="shared" si="12"/>
        <v>0</v>
      </c>
      <c r="R41" s="155"/>
      <c r="S41" s="155"/>
      <c r="T41" s="156">
        <v>0.92766999999999999</v>
      </c>
      <c r="U41" s="155">
        <f t="shared" si="13"/>
        <v>15.77</v>
      </c>
      <c r="V41" s="147"/>
      <c r="W41" s="147"/>
      <c r="X41" s="147"/>
      <c r="Y41" s="147"/>
      <c r="Z41" s="147"/>
      <c r="AA41" s="147"/>
      <c r="AB41" s="147"/>
      <c r="AC41" s="147"/>
      <c r="AD41" s="147"/>
      <c r="AE41" s="147" t="s">
        <v>92</v>
      </c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5">
      <c r="A42" s="148">
        <v>31</v>
      </c>
      <c r="B42" s="148" t="s">
        <v>156</v>
      </c>
      <c r="C42" s="184" t="s">
        <v>157</v>
      </c>
      <c r="D42" s="154" t="s">
        <v>131</v>
      </c>
      <c r="E42" s="160">
        <v>17</v>
      </c>
      <c r="F42" s="162"/>
      <c r="G42" s="163">
        <f t="shared" si="7"/>
        <v>0</v>
      </c>
      <c r="H42" s="162"/>
      <c r="I42" s="163">
        <f t="shared" si="8"/>
        <v>0</v>
      </c>
      <c r="J42" s="162"/>
      <c r="K42" s="163">
        <f t="shared" si="9"/>
        <v>0</v>
      </c>
      <c r="L42" s="163">
        <v>21</v>
      </c>
      <c r="M42" s="163">
        <f t="shared" si="10"/>
        <v>0</v>
      </c>
      <c r="N42" s="155">
        <v>2.5999999999999999E-3</v>
      </c>
      <c r="O42" s="155">
        <f t="shared" si="11"/>
        <v>4.4200000000000003E-2</v>
      </c>
      <c r="P42" s="155">
        <v>0</v>
      </c>
      <c r="Q42" s="155">
        <f t="shared" si="12"/>
        <v>0</v>
      </c>
      <c r="R42" s="155"/>
      <c r="S42" s="155"/>
      <c r="T42" s="156">
        <v>0</v>
      </c>
      <c r="U42" s="155">
        <f t="shared" si="13"/>
        <v>0</v>
      </c>
      <c r="V42" s="147"/>
      <c r="W42" s="147"/>
      <c r="X42" s="147"/>
      <c r="Y42" s="147"/>
      <c r="Z42" s="147"/>
      <c r="AA42" s="147"/>
      <c r="AB42" s="147"/>
      <c r="AC42" s="147"/>
      <c r="AD42" s="147"/>
      <c r="AE42" s="147" t="s">
        <v>121</v>
      </c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48">
        <v>32</v>
      </c>
      <c r="B43" s="148" t="s">
        <v>158</v>
      </c>
      <c r="C43" s="184" t="s">
        <v>159</v>
      </c>
      <c r="D43" s="154" t="s">
        <v>131</v>
      </c>
      <c r="E43" s="160">
        <v>17</v>
      </c>
      <c r="F43" s="162"/>
      <c r="G43" s="163">
        <f t="shared" si="7"/>
        <v>0</v>
      </c>
      <c r="H43" s="162"/>
      <c r="I43" s="163">
        <f t="shared" si="8"/>
        <v>0</v>
      </c>
      <c r="J43" s="162"/>
      <c r="K43" s="163">
        <f t="shared" si="9"/>
        <v>0</v>
      </c>
      <c r="L43" s="163">
        <v>21</v>
      </c>
      <c r="M43" s="163">
        <f t="shared" si="10"/>
        <v>0</v>
      </c>
      <c r="N43" s="155">
        <v>0</v>
      </c>
      <c r="O43" s="155">
        <f t="shared" si="11"/>
        <v>0</v>
      </c>
      <c r="P43" s="155">
        <v>0</v>
      </c>
      <c r="Q43" s="155">
        <f t="shared" si="12"/>
        <v>0</v>
      </c>
      <c r="R43" s="155"/>
      <c r="S43" s="155"/>
      <c r="T43" s="156">
        <v>1.3666700000000001</v>
      </c>
      <c r="U43" s="155">
        <f t="shared" si="13"/>
        <v>23.23</v>
      </c>
      <c r="V43" s="147"/>
      <c r="W43" s="147"/>
      <c r="X43" s="147"/>
      <c r="Y43" s="147"/>
      <c r="Z43" s="147"/>
      <c r="AA43" s="147"/>
      <c r="AB43" s="147"/>
      <c r="AC43" s="147"/>
      <c r="AD43" s="147"/>
      <c r="AE43" s="147" t="s">
        <v>92</v>
      </c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5">
      <c r="A44" s="148">
        <v>33</v>
      </c>
      <c r="B44" s="148" t="s">
        <v>160</v>
      </c>
      <c r="C44" s="184" t="s">
        <v>161</v>
      </c>
      <c r="D44" s="154" t="s">
        <v>131</v>
      </c>
      <c r="E44" s="160">
        <v>17</v>
      </c>
      <c r="F44" s="162"/>
      <c r="G44" s="163">
        <f t="shared" si="7"/>
        <v>0</v>
      </c>
      <c r="H44" s="162"/>
      <c r="I44" s="163">
        <f t="shared" si="8"/>
        <v>0</v>
      </c>
      <c r="J44" s="162"/>
      <c r="K44" s="163">
        <f t="shared" si="9"/>
        <v>0</v>
      </c>
      <c r="L44" s="163">
        <v>21</v>
      </c>
      <c r="M44" s="163">
        <f t="shared" si="10"/>
        <v>0</v>
      </c>
      <c r="N44" s="155">
        <v>2.5999999999999999E-3</v>
      </c>
      <c r="O44" s="155">
        <f t="shared" si="11"/>
        <v>4.4200000000000003E-2</v>
      </c>
      <c r="P44" s="155">
        <v>0</v>
      </c>
      <c r="Q44" s="155">
        <f t="shared" si="12"/>
        <v>0</v>
      </c>
      <c r="R44" s="155"/>
      <c r="S44" s="155"/>
      <c r="T44" s="156">
        <v>0</v>
      </c>
      <c r="U44" s="155">
        <f t="shared" si="13"/>
        <v>0</v>
      </c>
      <c r="V44" s="147"/>
      <c r="W44" s="147"/>
      <c r="X44" s="147"/>
      <c r="Y44" s="147"/>
      <c r="Z44" s="147"/>
      <c r="AA44" s="147"/>
      <c r="AB44" s="147"/>
      <c r="AC44" s="147"/>
      <c r="AD44" s="147"/>
      <c r="AE44" s="147" t="s">
        <v>121</v>
      </c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48">
        <v>34</v>
      </c>
      <c r="B45" s="148" t="s">
        <v>162</v>
      </c>
      <c r="C45" s="184" t="s">
        <v>163</v>
      </c>
      <c r="D45" s="154" t="s">
        <v>104</v>
      </c>
      <c r="E45" s="160">
        <v>663</v>
      </c>
      <c r="F45" s="162"/>
      <c r="G45" s="163">
        <f t="shared" si="7"/>
        <v>0</v>
      </c>
      <c r="H45" s="162"/>
      <c r="I45" s="163">
        <f t="shared" si="8"/>
        <v>0</v>
      </c>
      <c r="J45" s="162"/>
      <c r="K45" s="163">
        <f t="shared" si="9"/>
        <v>0</v>
      </c>
      <c r="L45" s="163">
        <v>21</v>
      </c>
      <c r="M45" s="163">
        <f t="shared" si="10"/>
        <v>0</v>
      </c>
      <c r="N45" s="155">
        <v>0</v>
      </c>
      <c r="O45" s="155">
        <f t="shared" si="11"/>
        <v>0</v>
      </c>
      <c r="P45" s="155">
        <v>0</v>
      </c>
      <c r="Q45" s="155">
        <f t="shared" si="12"/>
        <v>0</v>
      </c>
      <c r="R45" s="155"/>
      <c r="S45" s="155"/>
      <c r="T45" s="156">
        <v>0.16</v>
      </c>
      <c r="U45" s="155">
        <f t="shared" si="13"/>
        <v>106.08</v>
      </c>
      <c r="V45" s="147"/>
      <c r="W45" s="147"/>
      <c r="X45" s="147"/>
      <c r="Y45" s="147"/>
      <c r="Z45" s="147"/>
      <c r="AA45" s="147"/>
      <c r="AB45" s="147"/>
      <c r="AC45" s="147"/>
      <c r="AD45" s="147"/>
      <c r="AE45" s="147" t="s">
        <v>92</v>
      </c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5">
      <c r="A46" s="148">
        <v>35</v>
      </c>
      <c r="B46" s="148" t="s">
        <v>164</v>
      </c>
      <c r="C46" s="184" t="s">
        <v>165</v>
      </c>
      <c r="D46" s="154" t="s">
        <v>166</v>
      </c>
      <c r="E46" s="160">
        <v>266</v>
      </c>
      <c r="F46" s="162"/>
      <c r="G46" s="163">
        <f t="shared" si="7"/>
        <v>0</v>
      </c>
      <c r="H46" s="162"/>
      <c r="I46" s="163">
        <f t="shared" si="8"/>
        <v>0</v>
      </c>
      <c r="J46" s="162"/>
      <c r="K46" s="163">
        <f t="shared" si="9"/>
        <v>0</v>
      </c>
      <c r="L46" s="163">
        <v>21</v>
      </c>
      <c r="M46" s="163">
        <f t="shared" si="10"/>
        <v>0</v>
      </c>
      <c r="N46" s="155">
        <v>1E-3</v>
      </c>
      <c r="O46" s="155">
        <f t="shared" si="11"/>
        <v>0.26600000000000001</v>
      </c>
      <c r="P46" s="155">
        <v>0</v>
      </c>
      <c r="Q46" s="155">
        <f t="shared" si="12"/>
        <v>0</v>
      </c>
      <c r="R46" s="155"/>
      <c r="S46" s="155"/>
      <c r="T46" s="156">
        <v>0</v>
      </c>
      <c r="U46" s="155">
        <f t="shared" si="13"/>
        <v>0</v>
      </c>
      <c r="V46" s="147"/>
      <c r="W46" s="147"/>
      <c r="X46" s="147"/>
      <c r="Y46" s="147"/>
      <c r="Z46" s="147"/>
      <c r="AA46" s="147"/>
      <c r="AB46" s="147"/>
      <c r="AC46" s="147"/>
      <c r="AD46" s="147"/>
      <c r="AE46" s="147" t="s">
        <v>121</v>
      </c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48">
        <v>36</v>
      </c>
      <c r="B47" s="148" t="s">
        <v>167</v>
      </c>
      <c r="C47" s="184" t="s">
        <v>168</v>
      </c>
      <c r="D47" s="154" t="s">
        <v>131</v>
      </c>
      <c r="E47" s="160">
        <v>54</v>
      </c>
      <c r="F47" s="162"/>
      <c r="G47" s="163">
        <f t="shared" si="7"/>
        <v>0</v>
      </c>
      <c r="H47" s="162"/>
      <c r="I47" s="163">
        <f t="shared" si="8"/>
        <v>0</v>
      </c>
      <c r="J47" s="162"/>
      <c r="K47" s="163">
        <f t="shared" si="9"/>
        <v>0</v>
      </c>
      <c r="L47" s="163">
        <v>21</v>
      </c>
      <c r="M47" s="163">
        <f t="shared" si="10"/>
        <v>0</v>
      </c>
      <c r="N47" s="155">
        <v>0</v>
      </c>
      <c r="O47" s="155">
        <f t="shared" si="11"/>
        <v>0</v>
      </c>
      <c r="P47" s="155">
        <v>0</v>
      </c>
      <c r="Q47" s="155">
        <f t="shared" si="12"/>
        <v>0</v>
      </c>
      <c r="R47" s="155"/>
      <c r="S47" s="155"/>
      <c r="T47" s="156">
        <v>0.24399999999999999</v>
      </c>
      <c r="U47" s="155">
        <f t="shared" si="13"/>
        <v>13.18</v>
      </c>
      <c r="V47" s="147"/>
      <c r="W47" s="147"/>
      <c r="X47" s="147"/>
      <c r="Y47" s="147"/>
      <c r="Z47" s="147"/>
      <c r="AA47" s="147"/>
      <c r="AB47" s="147"/>
      <c r="AC47" s="147"/>
      <c r="AD47" s="147"/>
      <c r="AE47" s="147" t="s">
        <v>92</v>
      </c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48">
        <v>37</v>
      </c>
      <c r="B48" s="148" t="s">
        <v>169</v>
      </c>
      <c r="C48" s="184" t="s">
        <v>170</v>
      </c>
      <c r="D48" s="154" t="s">
        <v>131</v>
      </c>
      <c r="E48" s="160">
        <v>36</v>
      </c>
      <c r="F48" s="162"/>
      <c r="G48" s="163">
        <f t="shared" si="7"/>
        <v>0</v>
      </c>
      <c r="H48" s="162"/>
      <c r="I48" s="163">
        <f t="shared" si="8"/>
        <v>0</v>
      </c>
      <c r="J48" s="162"/>
      <c r="K48" s="163">
        <f t="shared" si="9"/>
        <v>0</v>
      </c>
      <c r="L48" s="163">
        <v>21</v>
      </c>
      <c r="M48" s="163">
        <f t="shared" si="10"/>
        <v>0</v>
      </c>
      <c r="N48" s="155">
        <v>1.1E-4</v>
      </c>
      <c r="O48" s="155">
        <f t="shared" si="11"/>
        <v>3.96E-3</v>
      </c>
      <c r="P48" s="155">
        <v>0</v>
      </c>
      <c r="Q48" s="155">
        <f t="shared" si="12"/>
        <v>0</v>
      </c>
      <c r="R48" s="155"/>
      <c r="S48" s="155"/>
      <c r="T48" s="156">
        <v>0</v>
      </c>
      <c r="U48" s="155">
        <f t="shared" si="13"/>
        <v>0</v>
      </c>
      <c r="V48" s="147"/>
      <c r="W48" s="147"/>
      <c r="X48" s="147"/>
      <c r="Y48" s="147"/>
      <c r="Z48" s="147"/>
      <c r="AA48" s="147"/>
      <c r="AB48" s="147"/>
      <c r="AC48" s="147"/>
      <c r="AD48" s="147"/>
      <c r="AE48" s="147" t="s">
        <v>121</v>
      </c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48">
        <v>38</v>
      </c>
      <c r="B49" s="148" t="s">
        <v>171</v>
      </c>
      <c r="C49" s="184" t="s">
        <v>172</v>
      </c>
      <c r="D49" s="154" t="s">
        <v>131</v>
      </c>
      <c r="E49" s="160">
        <v>18</v>
      </c>
      <c r="F49" s="162"/>
      <c r="G49" s="163">
        <f t="shared" si="7"/>
        <v>0</v>
      </c>
      <c r="H49" s="162"/>
      <c r="I49" s="163">
        <f t="shared" si="8"/>
        <v>0</v>
      </c>
      <c r="J49" s="162"/>
      <c r="K49" s="163">
        <f t="shared" si="9"/>
        <v>0</v>
      </c>
      <c r="L49" s="163">
        <v>21</v>
      </c>
      <c r="M49" s="163">
        <f t="shared" si="10"/>
        <v>0</v>
      </c>
      <c r="N49" s="155">
        <v>1.2999999999999999E-4</v>
      </c>
      <c r="O49" s="155">
        <f t="shared" si="11"/>
        <v>2.3400000000000001E-3</v>
      </c>
      <c r="P49" s="155">
        <v>0</v>
      </c>
      <c r="Q49" s="155">
        <f t="shared" si="12"/>
        <v>0</v>
      </c>
      <c r="R49" s="155"/>
      <c r="S49" s="155"/>
      <c r="T49" s="156">
        <v>0</v>
      </c>
      <c r="U49" s="155">
        <f t="shared" si="13"/>
        <v>0</v>
      </c>
      <c r="V49" s="147"/>
      <c r="W49" s="147"/>
      <c r="X49" s="147"/>
      <c r="Y49" s="147"/>
      <c r="Z49" s="147"/>
      <c r="AA49" s="147"/>
      <c r="AB49" s="147"/>
      <c r="AC49" s="147"/>
      <c r="AD49" s="147"/>
      <c r="AE49" s="147" t="s">
        <v>121</v>
      </c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48">
        <v>39</v>
      </c>
      <c r="B50" s="148" t="s">
        <v>173</v>
      </c>
      <c r="C50" s="184" t="s">
        <v>174</v>
      </c>
      <c r="D50" s="154" t="s">
        <v>131</v>
      </c>
      <c r="E50" s="160">
        <v>2</v>
      </c>
      <c r="F50" s="162"/>
      <c r="G50" s="163">
        <f t="shared" si="7"/>
        <v>0</v>
      </c>
      <c r="H50" s="162"/>
      <c r="I50" s="163">
        <f t="shared" si="8"/>
        <v>0</v>
      </c>
      <c r="J50" s="162"/>
      <c r="K50" s="163">
        <f t="shared" si="9"/>
        <v>0</v>
      </c>
      <c r="L50" s="163">
        <v>21</v>
      </c>
      <c r="M50" s="163">
        <f t="shared" si="10"/>
        <v>0</v>
      </c>
      <c r="N50" s="155">
        <v>2.5999999999999999E-3</v>
      </c>
      <c r="O50" s="155">
        <f t="shared" si="11"/>
        <v>5.1999999999999998E-3</v>
      </c>
      <c r="P50" s="155">
        <v>0</v>
      </c>
      <c r="Q50" s="155">
        <f t="shared" si="12"/>
        <v>0</v>
      </c>
      <c r="R50" s="155"/>
      <c r="S50" s="155"/>
      <c r="T50" s="156">
        <v>0</v>
      </c>
      <c r="U50" s="155">
        <f t="shared" si="13"/>
        <v>0</v>
      </c>
      <c r="V50" s="147"/>
      <c r="W50" s="147"/>
      <c r="X50" s="147"/>
      <c r="Y50" s="147"/>
      <c r="Z50" s="147"/>
      <c r="AA50" s="147"/>
      <c r="AB50" s="147"/>
      <c r="AC50" s="147"/>
      <c r="AD50" s="147"/>
      <c r="AE50" s="147" t="s">
        <v>121</v>
      </c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48">
        <v>40</v>
      </c>
      <c r="B51" s="148" t="s">
        <v>175</v>
      </c>
      <c r="C51" s="184" t="s">
        <v>176</v>
      </c>
      <c r="D51" s="154" t="s">
        <v>104</v>
      </c>
      <c r="E51" s="160">
        <v>85</v>
      </c>
      <c r="F51" s="162"/>
      <c r="G51" s="163">
        <f t="shared" si="7"/>
        <v>0</v>
      </c>
      <c r="H51" s="162"/>
      <c r="I51" s="163">
        <f t="shared" si="8"/>
        <v>0</v>
      </c>
      <c r="J51" s="162"/>
      <c r="K51" s="163">
        <f t="shared" si="9"/>
        <v>0</v>
      </c>
      <c r="L51" s="163">
        <v>21</v>
      </c>
      <c r="M51" s="163">
        <f t="shared" si="10"/>
        <v>0</v>
      </c>
      <c r="N51" s="155">
        <v>0</v>
      </c>
      <c r="O51" s="155">
        <f t="shared" si="11"/>
        <v>0</v>
      </c>
      <c r="P51" s="155">
        <v>0</v>
      </c>
      <c r="Q51" s="155">
        <f t="shared" si="12"/>
        <v>0</v>
      </c>
      <c r="R51" s="155"/>
      <c r="S51" s="155"/>
      <c r="T51" s="156">
        <v>5.0959999999999998E-2</v>
      </c>
      <c r="U51" s="155">
        <f t="shared" si="13"/>
        <v>4.33</v>
      </c>
      <c r="V51" s="147"/>
      <c r="W51" s="147"/>
      <c r="X51" s="147"/>
      <c r="Y51" s="147"/>
      <c r="Z51" s="147"/>
      <c r="AA51" s="147"/>
      <c r="AB51" s="147"/>
      <c r="AC51" s="147"/>
      <c r="AD51" s="147"/>
      <c r="AE51" s="147" t="s">
        <v>92</v>
      </c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48">
        <v>41</v>
      </c>
      <c r="B52" s="148" t="s">
        <v>177</v>
      </c>
      <c r="C52" s="184" t="s">
        <v>178</v>
      </c>
      <c r="D52" s="154" t="s">
        <v>104</v>
      </c>
      <c r="E52" s="160">
        <v>85</v>
      </c>
      <c r="F52" s="162"/>
      <c r="G52" s="163">
        <f t="shared" si="7"/>
        <v>0</v>
      </c>
      <c r="H52" s="162"/>
      <c r="I52" s="163">
        <f t="shared" si="8"/>
        <v>0</v>
      </c>
      <c r="J52" s="162"/>
      <c r="K52" s="163">
        <f t="shared" si="9"/>
        <v>0</v>
      </c>
      <c r="L52" s="163">
        <v>21</v>
      </c>
      <c r="M52" s="163">
        <f t="shared" si="10"/>
        <v>0</v>
      </c>
      <c r="N52" s="155">
        <v>1.4999999999999999E-4</v>
      </c>
      <c r="O52" s="155">
        <f t="shared" si="11"/>
        <v>1.2749999999999999E-2</v>
      </c>
      <c r="P52" s="155">
        <v>0</v>
      </c>
      <c r="Q52" s="155">
        <f t="shared" si="12"/>
        <v>0</v>
      </c>
      <c r="R52" s="155"/>
      <c r="S52" s="155"/>
      <c r="T52" s="156">
        <v>0</v>
      </c>
      <c r="U52" s="155">
        <f t="shared" si="13"/>
        <v>0</v>
      </c>
      <c r="V52" s="147"/>
      <c r="W52" s="147"/>
      <c r="X52" s="147"/>
      <c r="Y52" s="147"/>
      <c r="Z52" s="147"/>
      <c r="AA52" s="147"/>
      <c r="AB52" s="147"/>
      <c r="AC52" s="147"/>
      <c r="AD52" s="147"/>
      <c r="AE52" s="147" t="s">
        <v>121</v>
      </c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5">
      <c r="A53" s="148">
        <v>42</v>
      </c>
      <c r="B53" s="148" t="s">
        <v>179</v>
      </c>
      <c r="C53" s="184" t="s">
        <v>180</v>
      </c>
      <c r="D53" s="154" t="s">
        <v>104</v>
      </c>
      <c r="E53" s="160">
        <v>712</v>
      </c>
      <c r="F53" s="162"/>
      <c r="G53" s="163">
        <f t="shared" si="7"/>
        <v>0</v>
      </c>
      <c r="H53" s="162"/>
      <c r="I53" s="163">
        <f t="shared" si="8"/>
        <v>0</v>
      </c>
      <c r="J53" s="162"/>
      <c r="K53" s="163">
        <f t="shared" si="9"/>
        <v>0</v>
      </c>
      <c r="L53" s="163">
        <v>21</v>
      </c>
      <c r="M53" s="163">
        <f t="shared" si="10"/>
        <v>0</v>
      </c>
      <c r="N53" s="155">
        <v>0</v>
      </c>
      <c r="O53" s="155">
        <f t="shared" si="11"/>
        <v>0</v>
      </c>
      <c r="P53" s="155">
        <v>0</v>
      </c>
      <c r="Q53" s="155">
        <f t="shared" si="12"/>
        <v>0</v>
      </c>
      <c r="R53" s="155"/>
      <c r="S53" s="155"/>
      <c r="T53" s="156">
        <v>6.2700000000000006E-2</v>
      </c>
      <c r="U53" s="155">
        <f t="shared" si="13"/>
        <v>44.64</v>
      </c>
      <c r="V53" s="147"/>
      <c r="W53" s="147"/>
      <c r="X53" s="147"/>
      <c r="Y53" s="147"/>
      <c r="Z53" s="147"/>
      <c r="AA53" s="147"/>
      <c r="AB53" s="147"/>
      <c r="AC53" s="147"/>
      <c r="AD53" s="147"/>
      <c r="AE53" s="147" t="s">
        <v>92</v>
      </c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5">
      <c r="A54" s="148">
        <v>43</v>
      </c>
      <c r="B54" s="148" t="s">
        <v>181</v>
      </c>
      <c r="C54" s="184" t="s">
        <v>182</v>
      </c>
      <c r="D54" s="154" t="s">
        <v>104</v>
      </c>
      <c r="E54" s="160">
        <v>712</v>
      </c>
      <c r="F54" s="162"/>
      <c r="G54" s="163">
        <f t="shared" si="7"/>
        <v>0</v>
      </c>
      <c r="H54" s="162"/>
      <c r="I54" s="163">
        <f t="shared" si="8"/>
        <v>0</v>
      </c>
      <c r="J54" s="162"/>
      <c r="K54" s="163">
        <f t="shared" si="9"/>
        <v>0</v>
      </c>
      <c r="L54" s="163">
        <v>21</v>
      </c>
      <c r="M54" s="163">
        <f t="shared" si="10"/>
        <v>0</v>
      </c>
      <c r="N54" s="155">
        <v>6.0999999999999997E-4</v>
      </c>
      <c r="O54" s="155">
        <f t="shared" si="11"/>
        <v>0.43431999999999998</v>
      </c>
      <c r="P54" s="155">
        <v>0</v>
      </c>
      <c r="Q54" s="155">
        <f t="shared" si="12"/>
        <v>0</v>
      </c>
      <c r="R54" s="155"/>
      <c r="S54" s="155"/>
      <c r="T54" s="156">
        <v>0</v>
      </c>
      <c r="U54" s="155">
        <f t="shared" si="13"/>
        <v>0</v>
      </c>
      <c r="V54" s="147"/>
      <c r="W54" s="147"/>
      <c r="X54" s="147"/>
      <c r="Y54" s="147"/>
      <c r="Z54" s="147"/>
      <c r="AA54" s="147"/>
      <c r="AB54" s="147"/>
      <c r="AC54" s="147"/>
      <c r="AD54" s="147"/>
      <c r="AE54" s="147" t="s">
        <v>121</v>
      </c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5">
      <c r="A55" s="148">
        <v>44</v>
      </c>
      <c r="B55" s="148" t="s">
        <v>183</v>
      </c>
      <c r="C55" s="184" t="s">
        <v>184</v>
      </c>
      <c r="D55" s="154" t="s">
        <v>124</v>
      </c>
      <c r="E55" s="160">
        <v>4</v>
      </c>
      <c r="F55" s="162"/>
      <c r="G55" s="163">
        <f t="shared" si="7"/>
        <v>0</v>
      </c>
      <c r="H55" s="162"/>
      <c r="I55" s="163">
        <f t="shared" si="8"/>
        <v>0</v>
      </c>
      <c r="J55" s="162"/>
      <c r="K55" s="163">
        <f t="shared" si="9"/>
        <v>0</v>
      </c>
      <c r="L55" s="163">
        <v>21</v>
      </c>
      <c r="M55" s="163">
        <f t="shared" si="10"/>
        <v>0</v>
      </c>
      <c r="N55" s="155">
        <v>0</v>
      </c>
      <c r="O55" s="155">
        <f t="shared" si="11"/>
        <v>0</v>
      </c>
      <c r="P55" s="155">
        <v>0</v>
      </c>
      <c r="Q55" s="155">
        <f t="shared" si="12"/>
        <v>0</v>
      </c>
      <c r="R55" s="155"/>
      <c r="S55" s="155"/>
      <c r="T55" s="156">
        <v>23.452500000000001</v>
      </c>
      <c r="U55" s="155">
        <f t="shared" si="13"/>
        <v>93.81</v>
      </c>
      <c r="V55" s="147"/>
      <c r="W55" s="147"/>
      <c r="X55" s="147"/>
      <c r="Y55" s="147"/>
      <c r="Z55" s="147"/>
      <c r="AA55" s="147"/>
      <c r="AB55" s="147"/>
      <c r="AC55" s="147"/>
      <c r="AD55" s="147"/>
      <c r="AE55" s="147" t="s">
        <v>92</v>
      </c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48">
        <v>45</v>
      </c>
      <c r="B56" s="148" t="s">
        <v>185</v>
      </c>
      <c r="C56" s="184" t="s">
        <v>186</v>
      </c>
      <c r="D56" s="154" t="s">
        <v>131</v>
      </c>
      <c r="E56" s="160">
        <v>4</v>
      </c>
      <c r="F56" s="162"/>
      <c r="G56" s="163">
        <f t="shared" si="7"/>
        <v>0</v>
      </c>
      <c r="H56" s="162"/>
      <c r="I56" s="163">
        <f t="shared" si="8"/>
        <v>0</v>
      </c>
      <c r="J56" s="162"/>
      <c r="K56" s="163">
        <f t="shared" si="9"/>
        <v>0</v>
      </c>
      <c r="L56" s="163">
        <v>21</v>
      </c>
      <c r="M56" s="163">
        <f t="shared" si="10"/>
        <v>0</v>
      </c>
      <c r="N56" s="155">
        <v>0</v>
      </c>
      <c r="O56" s="155">
        <f t="shared" si="11"/>
        <v>0</v>
      </c>
      <c r="P56" s="155">
        <v>0</v>
      </c>
      <c r="Q56" s="155">
        <f t="shared" si="12"/>
        <v>0</v>
      </c>
      <c r="R56" s="155"/>
      <c r="S56" s="155"/>
      <c r="T56" s="156">
        <v>0</v>
      </c>
      <c r="U56" s="155">
        <f t="shared" si="13"/>
        <v>0</v>
      </c>
      <c r="V56" s="147"/>
      <c r="W56" s="147"/>
      <c r="X56" s="147"/>
      <c r="Y56" s="147"/>
      <c r="Z56" s="147"/>
      <c r="AA56" s="147"/>
      <c r="AB56" s="147"/>
      <c r="AC56" s="147"/>
      <c r="AD56" s="147"/>
      <c r="AE56" s="147" t="s">
        <v>121</v>
      </c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5">
      <c r="A57" s="148">
        <v>46</v>
      </c>
      <c r="B57" s="148" t="s">
        <v>187</v>
      </c>
      <c r="C57" s="184" t="s">
        <v>188</v>
      </c>
      <c r="D57" s="154" t="s">
        <v>131</v>
      </c>
      <c r="E57" s="160">
        <v>3</v>
      </c>
      <c r="F57" s="162"/>
      <c r="G57" s="163">
        <f t="shared" si="7"/>
        <v>0</v>
      </c>
      <c r="H57" s="162"/>
      <c r="I57" s="163">
        <f t="shared" si="8"/>
        <v>0</v>
      </c>
      <c r="J57" s="162"/>
      <c r="K57" s="163">
        <f t="shared" si="9"/>
        <v>0</v>
      </c>
      <c r="L57" s="163">
        <v>21</v>
      </c>
      <c r="M57" s="163">
        <f t="shared" si="10"/>
        <v>0</v>
      </c>
      <c r="N57" s="155">
        <v>0</v>
      </c>
      <c r="O57" s="155">
        <f t="shared" si="11"/>
        <v>0</v>
      </c>
      <c r="P57" s="155">
        <v>0</v>
      </c>
      <c r="Q57" s="155">
        <f t="shared" si="12"/>
        <v>0</v>
      </c>
      <c r="R57" s="155"/>
      <c r="S57" s="155"/>
      <c r="T57" s="156">
        <v>1.567E-2</v>
      </c>
      <c r="U57" s="155">
        <f t="shared" si="13"/>
        <v>0.05</v>
      </c>
      <c r="V57" s="147"/>
      <c r="W57" s="147"/>
      <c r="X57" s="147"/>
      <c r="Y57" s="147"/>
      <c r="Z57" s="147"/>
      <c r="AA57" s="147"/>
      <c r="AB57" s="147"/>
      <c r="AC57" s="147"/>
      <c r="AD57" s="147"/>
      <c r="AE57" s="147" t="s">
        <v>92</v>
      </c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5">
      <c r="A58" s="148">
        <v>47</v>
      </c>
      <c r="B58" s="148" t="s">
        <v>189</v>
      </c>
      <c r="C58" s="184" t="s">
        <v>190</v>
      </c>
      <c r="D58" s="154" t="s">
        <v>131</v>
      </c>
      <c r="E58" s="160">
        <v>3</v>
      </c>
      <c r="F58" s="162"/>
      <c r="G58" s="163">
        <f t="shared" si="7"/>
        <v>0</v>
      </c>
      <c r="H58" s="162"/>
      <c r="I58" s="163">
        <f t="shared" si="8"/>
        <v>0</v>
      </c>
      <c r="J58" s="162"/>
      <c r="K58" s="163">
        <f t="shared" si="9"/>
        <v>0</v>
      </c>
      <c r="L58" s="163">
        <v>21</v>
      </c>
      <c r="M58" s="163">
        <f t="shared" si="10"/>
        <v>0</v>
      </c>
      <c r="N58" s="155">
        <v>1.3999999999999999E-4</v>
      </c>
      <c r="O58" s="155">
        <f t="shared" si="11"/>
        <v>4.2000000000000002E-4</v>
      </c>
      <c r="P58" s="155">
        <v>0</v>
      </c>
      <c r="Q58" s="155">
        <f t="shared" si="12"/>
        <v>0</v>
      </c>
      <c r="R58" s="155"/>
      <c r="S58" s="155"/>
      <c r="T58" s="156">
        <v>0</v>
      </c>
      <c r="U58" s="155">
        <f t="shared" si="13"/>
        <v>0</v>
      </c>
      <c r="V58" s="147"/>
      <c r="W58" s="147"/>
      <c r="X58" s="147"/>
      <c r="Y58" s="147"/>
      <c r="Z58" s="147"/>
      <c r="AA58" s="147"/>
      <c r="AB58" s="147"/>
      <c r="AC58" s="147"/>
      <c r="AD58" s="147"/>
      <c r="AE58" s="147" t="s">
        <v>121</v>
      </c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5">
      <c r="A59" s="148">
        <v>48</v>
      </c>
      <c r="B59" s="148" t="s">
        <v>191</v>
      </c>
      <c r="C59" s="184" t="s">
        <v>192</v>
      </c>
      <c r="D59" s="154" t="s">
        <v>193</v>
      </c>
      <c r="E59" s="160">
        <v>1</v>
      </c>
      <c r="F59" s="162"/>
      <c r="G59" s="163">
        <f t="shared" si="7"/>
        <v>0</v>
      </c>
      <c r="H59" s="162"/>
      <c r="I59" s="163">
        <f t="shared" si="8"/>
        <v>0</v>
      </c>
      <c r="J59" s="162"/>
      <c r="K59" s="163">
        <f t="shared" si="9"/>
        <v>0</v>
      </c>
      <c r="L59" s="163">
        <v>21</v>
      </c>
      <c r="M59" s="163">
        <f t="shared" si="10"/>
        <v>0</v>
      </c>
      <c r="N59" s="155">
        <v>0</v>
      </c>
      <c r="O59" s="155">
        <f t="shared" si="11"/>
        <v>0</v>
      </c>
      <c r="P59" s="155">
        <v>0</v>
      </c>
      <c r="Q59" s="155">
        <f t="shared" si="12"/>
        <v>0</v>
      </c>
      <c r="R59" s="155"/>
      <c r="S59" s="155"/>
      <c r="T59" s="156">
        <v>0</v>
      </c>
      <c r="U59" s="155">
        <f t="shared" si="13"/>
        <v>0</v>
      </c>
      <c r="V59" s="147"/>
      <c r="W59" s="147"/>
      <c r="X59" s="147"/>
      <c r="Y59" s="147"/>
      <c r="Z59" s="147"/>
      <c r="AA59" s="147"/>
      <c r="AB59" s="147"/>
      <c r="AC59" s="147"/>
      <c r="AD59" s="147"/>
      <c r="AE59" s="147" t="s">
        <v>92</v>
      </c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5">
      <c r="A60" s="148">
        <v>49</v>
      </c>
      <c r="B60" s="148" t="s">
        <v>194</v>
      </c>
      <c r="C60" s="184" t="s">
        <v>195</v>
      </c>
      <c r="D60" s="154" t="s">
        <v>193</v>
      </c>
      <c r="E60" s="160">
        <v>1</v>
      </c>
      <c r="F60" s="162"/>
      <c r="G60" s="163">
        <f t="shared" si="7"/>
        <v>0</v>
      </c>
      <c r="H60" s="162"/>
      <c r="I60" s="163">
        <f t="shared" si="8"/>
        <v>0</v>
      </c>
      <c r="J60" s="162"/>
      <c r="K60" s="163">
        <f t="shared" si="9"/>
        <v>0</v>
      </c>
      <c r="L60" s="163">
        <v>21</v>
      </c>
      <c r="M60" s="163">
        <f t="shared" si="10"/>
        <v>0</v>
      </c>
      <c r="N60" s="155">
        <v>0</v>
      </c>
      <c r="O60" s="155">
        <f t="shared" si="11"/>
        <v>0</v>
      </c>
      <c r="P60" s="155">
        <v>0</v>
      </c>
      <c r="Q60" s="155">
        <f t="shared" si="12"/>
        <v>0</v>
      </c>
      <c r="R60" s="155"/>
      <c r="S60" s="155"/>
      <c r="T60" s="156">
        <v>0</v>
      </c>
      <c r="U60" s="155">
        <f t="shared" si="13"/>
        <v>0</v>
      </c>
      <c r="V60" s="147"/>
      <c r="W60" s="147"/>
      <c r="X60" s="147"/>
      <c r="Y60" s="147"/>
      <c r="Z60" s="147"/>
      <c r="AA60" s="147"/>
      <c r="AB60" s="147"/>
      <c r="AC60" s="147"/>
      <c r="AD60" s="147"/>
      <c r="AE60" s="147" t="s">
        <v>92</v>
      </c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48">
        <v>50</v>
      </c>
      <c r="B61" s="148" t="s">
        <v>196</v>
      </c>
      <c r="C61" s="184" t="s">
        <v>197</v>
      </c>
      <c r="D61" s="154" t="s">
        <v>193</v>
      </c>
      <c r="E61" s="160">
        <v>1</v>
      </c>
      <c r="F61" s="162"/>
      <c r="G61" s="163">
        <f t="shared" si="7"/>
        <v>0</v>
      </c>
      <c r="H61" s="162"/>
      <c r="I61" s="163">
        <f t="shared" si="8"/>
        <v>0</v>
      </c>
      <c r="J61" s="162"/>
      <c r="K61" s="163">
        <f t="shared" si="9"/>
        <v>0</v>
      </c>
      <c r="L61" s="163">
        <v>21</v>
      </c>
      <c r="M61" s="163">
        <f t="shared" si="10"/>
        <v>0</v>
      </c>
      <c r="N61" s="155">
        <v>0</v>
      </c>
      <c r="O61" s="155">
        <f t="shared" si="11"/>
        <v>0</v>
      </c>
      <c r="P61" s="155">
        <v>0</v>
      </c>
      <c r="Q61" s="155">
        <f t="shared" si="12"/>
        <v>0</v>
      </c>
      <c r="R61" s="155"/>
      <c r="S61" s="155"/>
      <c r="T61" s="156">
        <v>0</v>
      </c>
      <c r="U61" s="155">
        <f t="shared" si="13"/>
        <v>0</v>
      </c>
      <c r="V61" s="147"/>
      <c r="W61" s="147"/>
      <c r="X61" s="147"/>
      <c r="Y61" s="147"/>
      <c r="Z61" s="147"/>
      <c r="AA61" s="147"/>
      <c r="AB61" s="147"/>
      <c r="AC61" s="147"/>
      <c r="AD61" s="147"/>
      <c r="AE61" s="147" t="s">
        <v>92</v>
      </c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5">
      <c r="A62" s="149" t="s">
        <v>87</v>
      </c>
      <c r="B62" s="149" t="s">
        <v>58</v>
      </c>
      <c r="C62" s="185" t="s">
        <v>59</v>
      </c>
      <c r="D62" s="157"/>
      <c r="E62" s="161"/>
      <c r="F62" s="164"/>
      <c r="G62" s="164">
        <f>SUMIF(AE63:AE75,"&lt;&gt;NOR",G63:G75)</f>
        <v>0</v>
      </c>
      <c r="H62" s="164"/>
      <c r="I62" s="164">
        <f>SUM(I63:I75)</f>
        <v>0</v>
      </c>
      <c r="J62" s="164"/>
      <c r="K62" s="164">
        <f>SUM(K63:K75)</f>
        <v>0</v>
      </c>
      <c r="L62" s="164"/>
      <c r="M62" s="164">
        <f>SUM(M63:M75)</f>
        <v>0</v>
      </c>
      <c r="N62" s="158"/>
      <c r="O62" s="158">
        <f>SUM(O63:O75)</f>
        <v>131.48540000000003</v>
      </c>
      <c r="P62" s="158"/>
      <c r="Q62" s="158">
        <f>SUM(Q63:Q75)</f>
        <v>0</v>
      </c>
      <c r="R62" s="158"/>
      <c r="S62" s="158"/>
      <c r="T62" s="159"/>
      <c r="U62" s="158">
        <f>SUM(U63:U75)</f>
        <v>485.73999999999995</v>
      </c>
      <c r="AE62" t="s">
        <v>88</v>
      </c>
    </row>
    <row r="63" spans="1:60" outlineLevel="1" x14ac:dyDescent="0.25">
      <c r="A63" s="148">
        <v>51</v>
      </c>
      <c r="B63" s="148" t="s">
        <v>198</v>
      </c>
      <c r="C63" s="184" t="s">
        <v>199</v>
      </c>
      <c r="D63" s="154" t="s">
        <v>131</v>
      </c>
      <c r="E63" s="160">
        <v>1</v>
      </c>
      <c r="F63" s="162"/>
      <c r="G63" s="163">
        <f t="shared" ref="G63:G75" si="14">ROUND(E63*F63,2)</f>
        <v>0</v>
      </c>
      <c r="H63" s="162"/>
      <c r="I63" s="163">
        <f t="shared" ref="I63:I75" si="15">ROUND(E63*H63,2)</f>
        <v>0</v>
      </c>
      <c r="J63" s="162"/>
      <c r="K63" s="163">
        <f t="shared" ref="K63:K75" si="16">ROUND(E63*J63,2)</f>
        <v>0</v>
      </c>
      <c r="L63" s="163">
        <v>21</v>
      </c>
      <c r="M63" s="163">
        <f t="shared" ref="M63:M75" si="17">G63*(1+L63/100)</f>
        <v>0</v>
      </c>
      <c r="N63" s="155">
        <v>0</v>
      </c>
      <c r="O63" s="155">
        <f t="shared" ref="O63:O75" si="18">ROUND(E63*N63,5)</f>
        <v>0</v>
      </c>
      <c r="P63" s="155">
        <v>0</v>
      </c>
      <c r="Q63" s="155">
        <f t="shared" ref="Q63:Q75" si="19">ROUND(E63*P63,5)</f>
        <v>0</v>
      </c>
      <c r="R63" s="155"/>
      <c r="S63" s="155"/>
      <c r="T63" s="156">
        <v>3.5350000000000001</v>
      </c>
      <c r="U63" s="155">
        <f t="shared" ref="U63:U75" si="20">ROUND(E63*T63,2)</f>
        <v>3.54</v>
      </c>
      <c r="V63" s="147"/>
      <c r="W63" s="147"/>
      <c r="X63" s="147"/>
      <c r="Y63" s="147"/>
      <c r="Z63" s="147"/>
      <c r="AA63" s="147"/>
      <c r="AB63" s="147"/>
      <c r="AC63" s="147"/>
      <c r="AD63" s="147"/>
      <c r="AE63" s="147" t="s">
        <v>92</v>
      </c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5">
      <c r="A64" s="148">
        <v>52</v>
      </c>
      <c r="B64" s="148" t="s">
        <v>200</v>
      </c>
      <c r="C64" s="184" t="s">
        <v>201</v>
      </c>
      <c r="D64" s="154" t="s">
        <v>131</v>
      </c>
      <c r="E64" s="160">
        <v>17</v>
      </c>
      <c r="F64" s="162"/>
      <c r="G64" s="163">
        <f t="shared" si="14"/>
        <v>0</v>
      </c>
      <c r="H64" s="162"/>
      <c r="I64" s="163">
        <f t="shared" si="15"/>
        <v>0</v>
      </c>
      <c r="J64" s="162"/>
      <c r="K64" s="163">
        <f t="shared" si="16"/>
        <v>0</v>
      </c>
      <c r="L64" s="163">
        <v>21</v>
      </c>
      <c r="M64" s="163">
        <f t="shared" si="17"/>
        <v>0</v>
      </c>
      <c r="N64" s="155">
        <v>0</v>
      </c>
      <c r="O64" s="155">
        <f t="shared" si="18"/>
        <v>0</v>
      </c>
      <c r="P64" s="155">
        <v>0</v>
      </c>
      <c r="Q64" s="155">
        <f t="shared" si="19"/>
        <v>0</v>
      </c>
      <c r="R64" s="155"/>
      <c r="S64" s="155"/>
      <c r="T64" s="156">
        <v>3.44</v>
      </c>
      <c r="U64" s="155">
        <f t="shared" si="20"/>
        <v>58.48</v>
      </c>
      <c r="V64" s="147"/>
      <c r="W64" s="147"/>
      <c r="X64" s="147"/>
      <c r="Y64" s="147"/>
      <c r="Z64" s="147"/>
      <c r="AA64" s="147"/>
      <c r="AB64" s="147"/>
      <c r="AC64" s="147"/>
      <c r="AD64" s="147"/>
      <c r="AE64" s="147" t="s">
        <v>92</v>
      </c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0" outlineLevel="1" x14ac:dyDescent="0.25">
      <c r="A65" s="148">
        <v>53</v>
      </c>
      <c r="B65" s="148" t="s">
        <v>202</v>
      </c>
      <c r="C65" s="184" t="s">
        <v>203</v>
      </c>
      <c r="D65" s="154" t="s">
        <v>131</v>
      </c>
      <c r="E65" s="160">
        <v>17</v>
      </c>
      <c r="F65" s="162"/>
      <c r="G65" s="163">
        <f t="shared" si="14"/>
        <v>0</v>
      </c>
      <c r="H65" s="162"/>
      <c r="I65" s="163">
        <f t="shared" si="15"/>
        <v>0</v>
      </c>
      <c r="J65" s="162"/>
      <c r="K65" s="163">
        <f t="shared" si="16"/>
        <v>0</v>
      </c>
      <c r="L65" s="163">
        <v>21</v>
      </c>
      <c r="M65" s="163">
        <f t="shared" si="17"/>
        <v>0</v>
      </c>
      <c r="N65" s="155">
        <v>2.5589200000000001</v>
      </c>
      <c r="O65" s="155">
        <f t="shared" si="18"/>
        <v>43.501640000000002</v>
      </c>
      <c r="P65" s="155">
        <v>0</v>
      </c>
      <c r="Q65" s="155">
        <f t="shared" si="19"/>
        <v>0</v>
      </c>
      <c r="R65" s="155"/>
      <c r="S65" s="155"/>
      <c r="T65" s="156">
        <v>4</v>
      </c>
      <c r="U65" s="155">
        <f t="shared" si="20"/>
        <v>68</v>
      </c>
      <c r="V65" s="147"/>
      <c r="W65" s="147"/>
      <c r="X65" s="147"/>
      <c r="Y65" s="147"/>
      <c r="Z65" s="147"/>
      <c r="AA65" s="147"/>
      <c r="AB65" s="147"/>
      <c r="AC65" s="147"/>
      <c r="AD65" s="147"/>
      <c r="AE65" s="147" t="s">
        <v>92</v>
      </c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5">
      <c r="A66" s="148">
        <v>54</v>
      </c>
      <c r="B66" s="148" t="s">
        <v>204</v>
      </c>
      <c r="C66" s="184" t="s">
        <v>205</v>
      </c>
      <c r="D66" s="154" t="s">
        <v>104</v>
      </c>
      <c r="E66" s="160">
        <v>599</v>
      </c>
      <c r="F66" s="162"/>
      <c r="G66" s="163">
        <f t="shared" si="14"/>
        <v>0</v>
      </c>
      <c r="H66" s="162"/>
      <c r="I66" s="163">
        <f t="shared" si="15"/>
        <v>0</v>
      </c>
      <c r="J66" s="162"/>
      <c r="K66" s="163">
        <f t="shared" si="16"/>
        <v>0</v>
      </c>
      <c r="L66" s="163">
        <v>21</v>
      </c>
      <c r="M66" s="163">
        <f t="shared" si="17"/>
        <v>0</v>
      </c>
      <c r="N66" s="155">
        <v>0</v>
      </c>
      <c r="O66" s="155">
        <f t="shared" si="18"/>
        <v>0</v>
      </c>
      <c r="P66" s="155">
        <v>0</v>
      </c>
      <c r="Q66" s="155">
        <f t="shared" si="19"/>
        <v>0</v>
      </c>
      <c r="R66" s="155"/>
      <c r="S66" s="155"/>
      <c r="T66" s="156">
        <v>8.1759999999999999E-2</v>
      </c>
      <c r="U66" s="155">
        <f t="shared" si="20"/>
        <v>48.97</v>
      </c>
      <c r="V66" s="147"/>
      <c r="W66" s="147"/>
      <c r="X66" s="147"/>
      <c r="Y66" s="147"/>
      <c r="Z66" s="147"/>
      <c r="AA66" s="147"/>
      <c r="AB66" s="147"/>
      <c r="AC66" s="147"/>
      <c r="AD66" s="147"/>
      <c r="AE66" s="147" t="s">
        <v>92</v>
      </c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5">
      <c r="A67" s="148">
        <v>55</v>
      </c>
      <c r="B67" s="148" t="s">
        <v>206</v>
      </c>
      <c r="C67" s="184" t="s">
        <v>207</v>
      </c>
      <c r="D67" s="154" t="s">
        <v>104</v>
      </c>
      <c r="E67" s="160">
        <v>36</v>
      </c>
      <c r="F67" s="162"/>
      <c r="G67" s="163">
        <f t="shared" si="14"/>
        <v>0</v>
      </c>
      <c r="H67" s="162"/>
      <c r="I67" s="163">
        <f t="shared" si="15"/>
        <v>0</v>
      </c>
      <c r="J67" s="162"/>
      <c r="K67" s="163">
        <f t="shared" si="16"/>
        <v>0</v>
      </c>
      <c r="L67" s="163">
        <v>21</v>
      </c>
      <c r="M67" s="163">
        <f t="shared" si="17"/>
        <v>0</v>
      </c>
      <c r="N67" s="155">
        <v>0</v>
      </c>
      <c r="O67" s="155">
        <f t="shared" si="18"/>
        <v>0</v>
      </c>
      <c r="P67" s="155">
        <v>0</v>
      </c>
      <c r="Q67" s="155">
        <f t="shared" si="19"/>
        <v>0</v>
      </c>
      <c r="R67" s="155"/>
      <c r="S67" s="155"/>
      <c r="T67" s="156">
        <v>0.17519999999999999</v>
      </c>
      <c r="U67" s="155">
        <f t="shared" si="20"/>
        <v>6.31</v>
      </c>
      <c r="V67" s="147"/>
      <c r="W67" s="147"/>
      <c r="X67" s="147"/>
      <c r="Y67" s="147"/>
      <c r="Z67" s="147"/>
      <c r="AA67" s="147"/>
      <c r="AB67" s="147"/>
      <c r="AC67" s="147"/>
      <c r="AD67" s="147"/>
      <c r="AE67" s="147" t="s">
        <v>92</v>
      </c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0" outlineLevel="1" x14ac:dyDescent="0.25">
      <c r="A68" s="148">
        <v>56</v>
      </c>
      <c r="B68" s="148" t="s">
        <v>208</v>
      </c>
      <c r="C68" s="184" t="s">
        <v>209</v>
      </c>
      <c r="D68" s="154" t="s">
        <v>104</v>
      </c>
      <c r="E68" s="160">
        <v>636</v>
      </c>
      <c r="F68" s="162"/>
      <c r="G68" s="163">
        <f t="shared" si="14"/>
        <v>0</v>
      </c>
      <c r="H68" s="162"/>
      <c r="I68" s="163">
        <f t="shared" si="15"/>
        <v>0</v>
      </c>
      <c r="J68" s="162"/>
      <c r="K68" s="163">
        <f t="shared" si="16"/>
        <v>0</v>
      </c>
      <c r="L68" s="163">
        <v>21</v>
      </c>
      <c r="M68" s="163">
        <f t="shared" si="17"/>
        <v>0</v>
      </c>
      <c r="N68" s="155">
        <v>0.13822000000000001</v>
      </c>
      <c r="O68" s="155">
        <f t="shared" si="18"/>
        <v>87.907920000000004</v>
      </c>
      <c r="P68" s="155">
        <v>0</v>
      </c>
      <c r="Q68" s="155">
        <f t="shared" si="19"/>
        <v>0</v>
      </c>
      <c r="R68" s="155"/>
      <c r="S68" s="155"/>
      <c r="T68" s="156">
        <v>0.10299999999999999</v>
      </c>
      <c r="U68" s="155">
        <f t="shared" si="20"/>
        <v>65.510000000000005</v>
      </c>
      <c r="V68" s="147"/>
      <c r="W68" s="147"/>
      <c r="X68" s="147"/>
      <c r="Y68" s="147"/>
      <c r="Z68" s="147"/>
      <c r="AA68" s="147"/>
      <c r="AB68" s="147"/>
      <c r="AC68" s="147"/>
      <c r="AD68" s="147"/>
      <c r="AE68" s="147" t="s">
        <v>92</v>
      </c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5">
      <c r="A69" s="148">
        <v>57</v>
      </c>
      <c r="B69" s="148" t="s">
        <v>210</v>
      </c>
      <c r="C69" s="184" t="s">
        <v>211</v>
      </c>
      <c r="D69" s="154" t="s">
        <v>104</v>
      </c>
      <c r="E69" s="160">
        <v>190</v>
      </c>
      <c r="F69" s="162"/>
      <c r="G69" s="163">
        <f t="shared" si="14"/>
        <v>0</v>
      </c>
      <c r="H69" s="162"/>
      <c r="I69" s="163">
        <f t="shared" si="15"/>
        <v>0</v>
      </c>
      <c r="J69" s="162"/>
      <c r="K69" s="163">
        <f t="shared" si="16"/>
        <v>0</v>
      </c>
      <c r="L69" s="163">
        <v>21</v>
      </c>
      <c r="M69" s="163">
        <f t="shared" si="17"/>
        <v>0</v>
      </c>
      <c r="N69" s="155">
        <v>6.0000000000000002E-5</v>
      </c>
      <c r="O69" s="155">
        <f t="shared" si="18"/>
        <v>1.14E-2</v>
      </c>
      <c r="P69" s="155">
        <v>0</v>
      </c>
      <c r="Q69" s="155">
        <f t="shared" si="19"/>
        <v>0</v>
      </c>
      <c r="R69" s="155"/>
      <c r="S69" s="155"/>
      <c r="T69" s="156">
        <v>2.5999999999999999E-2</v>
      </c>
      <c r="U69" s="155">
        <f t="shared" si="20"/>
        <v>4.9400000000000004</v>
      </c>
      <c r="V69" s="147"/>
      <c r="W69" s="147"/>
      <c r="X69" s="147"/>
      <c r="Y69" s="147"/>
      <c r="Z69" s="147"/>
      <c r="AA69" s="147"/>
      <c r="AB69" s="147"/>
      <c r="AC69" s="147"/>
      <c r="AD69" s="147"/>
      <c r="AE69" s="147" t="s">
        <v>92</v>
      </c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5">
      <c r="A70" s="148">
        <v>58</v>
      </c>
      <c r="B70" s="148" t="s">
        <v>212</v>
      </c>
      <c r="C70" s="184" t="s">
        <v>213</v>
      </c>
      <c r="D70" s="154" t="s">
        <v>104</v>
      </c>
      <c r="E70" s="160">
        <v>36</v>
      </c>
      <c r="F70" s="162"/>
      <c r="G70" s="163">
        <f t="shared" si="14"/>
        <v>0</v>
      </c>
      <c r="H70" s="162"/>
      <c r="I70" s="163">
        <f t="shared" si="15"/>
        <v>0</v>
      </c>
      <c r="J70" s="162"/>
      <c r="K70" s="163">
        <f t="shared" si="16"/>
        <v>0</v>
      </c>
      <c r="L70" s="163">
        <v>21</v>
      </c>
      <c r="M70" s="163">
        <f t="shared" si="17"/>
        <v>0</v>
      </c>
      <c r="N70" s="155">
        <v>1.09E-3</v>
      </c>
      <c r="O70" s="155">
        <f t="shared" si="18"/>
        <v>3.9239999999999997E-2</v>
      </c>
      <c r="P70" s="155">
        <v>0</v>
      </c>
      <c r="Q70" s="155">
        <f t="shared" si="19"/>
        <v>0</v>
      </c>
      <c r="R70" s="155"/>
      <c r="S70" s="155"/>
      <c r="T70" s="156">
        <v>6.4000000000000001E-2</v>
      </c>
      <c r="U70" s="155">
        <f t="shared" si="20"/>
        <v>2.2999999999999998</v>
      </c>
      <c r="V70" s="147"/>
      <c r="W70" s="147"/>
      <c r="X70" s="147"/>
      <c r="Y70" s="147"/>
      <c r="Z70" s="147"/>
      <c r="AA70" s="147"/>
      <c r="AB70" s="147"/>
      <c r="AC70" s="147"/>
      <c r="AD70" s="147"/>
      <c r="AE70" s="147" t="s">
        <v>92</v>
      </c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5">
      <c r="A71" s="148">
        <v>59</v>
      </c>
      <c r="B71" s="148" t="s">
        <v>214</v>
      </c>
      <c r="C71" s="184" t="s">
        <v>215</v>
      </c>
      <c r="D71" s="154" t="s">
        <v>104</v>
      </c>
      <c r="E71" s="160">
        <v>36</v>
      </c>
      <c r="F71" s="162"/>
      <c r="G71" s="163">
        <f t="shared" si="14"/>
        <v>0</v>
      </c>
      <c r="H71" s="162"/>
      <c r="I71" s="163">
        <f t="shared" si="15"/>
        <v>0</v>
      </c>
      <c r="J71" s="162"/>
      <c r="K71" s="163">
        <f t="shared" si="16"/>
        <v>0</v>
      </c>
      <c r="L71" s="163">
        <v>21</v>
      </c>
      <c r="M71" s="163">
        <f t="shared" si="17"/>
        <v>0</v>
      </c>
      <c r="N71" s="155">
        <v>6.9999999999999999E-4</v>
      </c>
      <c r="O71" s="155">
        <f t="shared" si="18"/>
        <v>2.52E-2</v>
      </c>
      <c r="P71" s="155">
        <v>0</v>
      </c>
      <c r="Q71" s="155">
        <f t="shared" si="19"/>
        <v>0</v>
      </c>
      <c r="R71" s="155"/>
      <c r="S71" s="155"/>
      <c r="T71" s="156">
        <v>0</v>
      </c>
      <c r="U71" s="155">
        <f t="shared" si="20"/>
        <v>0</v>
      </c>
      <c r="V71" s="147"/>
      <c r="W71" s="147"/>
      <c r="X71" s="147"/>
      <c r="Y71" s="147"/>
      <c r="Z71" s="147"/>
      <c r="AA71" s="147"/>
      <c r="AB71" s="147"/>
      <c r="AC71" s="147"/>
      <c r="AD71" s="147"/>
      <c r="AE71" s="147" t="s">
        <v>121</v>
      </c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5">
      <c r="A72" s="148">
        <v>60</v>
      </c>
      <c r="B72" s="148" t="s">
        <v>216</v>
      </c>
      <c r="C72" s="184" t="s">
        <v>217</v>
      </c>
      <c r="D72" s="154" t="s">
        <v>104</v>
      </c>
      <c r="E72" s="160">
        <v>599</v>
      </c>
      <c r="F72" s="162"/>
      <c r="G72" s="163">
        <f t="shared" si="14"/>
        <v>0</v>
      </c>
      <c r="H72" s="162"/>
      <c r="I72" s="163">
        <f t="shared" si="15"/>
        <v>0</v>
      </c>
      <c r="J72" s="162"/>
      <c r="K72" s="163">
        <f t="shared" si="16"/>
        <v>0</v>
      </c>
      <c r="L72" s="163">
        <v>21</v>
      </c>
      <c r="M72" s="163">
        <f t="shared" si="17"/>
        <v>0</v>
      </c>
      <c r="N72" s="155">
        <v>0</v>
      </c>
      <c r="O72" s="155">
        <f t="shared" si="18"/>
        <v>0</v>
      </c>
      <c r="P72" s="155">
        <v>0</v>
      </c>
      <c r="Q72" s="155">
        <f t="shared" si="19"/>
        <v>0</v>
      </c>
      <c r="R72" s="155"/>
      <c r="S72" s="155"/>
      <c r="T72" s="156">
        <v>0.15110000000000001</v>
      </c>
      <c r="U72" s="155">
        <f t="shared" si="20"/>
        <v>90.51</v>
      </c>
      <c r="V72" s="147"/>
      <c r="W72" s="147"/>
      <c r="X72" s="147"/>
      <c r="Y72" s="147"/>
      <c r="Z72" s="147"/>
      <c r="AA72" s="147"/>
      <c r="AB72" s="147"/>
      <c r="AC72" s="147"/>
      <c r="AD72" s="147"/>
      <c r="AE72" s="147" t="s">
        <v>92</v>
      </c>
      <c r="AF72" s="147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5">
      <c r="A73" s="148">
        <v>61</v>
      </c>
      <c r="B73" s="148" t="s">
        <v>218</v>
      </c>
      <c r="C73" s="184" t="s">
        <v>219</v>
      </c>
      <c r="D73" s="154" t="s">
        <v>104</v>
      </c>
      <c r="E73" s="160">
        <v>36</v>
      </c>
      <c r="F73" s="162"/>
      <c r="G73" s="163">
        <f t="shared" si="14"/>
        <v>0</v>
      </c>
      <c r="H73" s="162"/>
      <c r="I73" s="163">
        <f t="shared" si="15"/>
        <v>0</v>
      </c>
      <c r="J73" s="162"/>
      <c r="K73" s="163">
        <f t="shared" si="16"/>
        <v>0</v>
      </c>
      <c r="L73" s="163">
        <v>21</v>
      </c>
      <c r="M73" s="163">
        <f t="shared" si="17"/>
        <v>0</v>
      </c>
      <c r="N73" s="155">
        <v>0</v>
      </c>
      <c r="O73" s="155">
        <f t="shared" si="18"/>
        <v>0</v>
      </c>
      <c r="P73" s="155">
        <v>0</v>
      </c>
      <c r="Q73" s="155">
        <f t="shared" si="19"/>
        <v>0</v>
      </c>
      <c r="R73" s="155"/>
      <c r="S73" s="155"/>
      <c r="T73" s="156">
        <v>0.34399999999999997</v>
      </c>
      <c r="U73" s="155">
        <f t="shared" si="20"/>
        <v>12.38</v>
      </c>
      <c r="V73" s="147"/>
      <c r="W73" s="147"/>
      <c r="X73" s="147"/>
      <c r="Y73" s="147"/>
      <c r="Z73" s="147"/>
      <c r="AA73" s="147"/>
      <c r="AB73" s="147"/>
      <c r="AC73" s="147"/>
      <c r="AD73" s="147"/>
      <c r="AE73" s="147" t="s">
        <v>92</v>
      </c>
      <c r="AF73" s="147"/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5">
      <c r="A74" s="148">
        <v>62</v>
      </c>
      <c r="B74" s="148" t="s">
        <v>220</v>
      </c>
      <c r="C74" s="184" t="s">
        <v>221</v>
      </c>
      <c r="D74" s="154" t="s">
        <v>91</v>
      </c>
      <c r="E74" s="160">
        <v>480</v>
      </c>
      <c r="F74" s="162"/>
      <c r="G74" s="163">
        <f t="shared" si="14"/>
        <v>0</v>
      </c>
      <c r="H74" s="162"/>
      <c r="I74" s="163">
        <f t="shared" si="15"/>
        <v>0</v>
      </c>
      <c r="J74" s="162"/>
      <c r="K74" s="163">
        <f t="shared" si="16"/>
        <v>0</v>
      </c>
      <c r="L74" s="163">
        <v>21</v>
      </c>
      <c r="M74" s="163">
        <f t="shared" si="17"/>
        <v>0</v>
      </c>
      <c r="N74" s="155">
        <v>0</v>
      </c>
      <c r="O74" s="155">
        <f t="shared" si="18"/>
        <v>0</v>
      </c>
      <c r="P74" s="155">
        <v>0</v>
      </c>
      <c r="Q74" s="155">
        <f t="shared" si="19"/>
        <v>0</v>
      </c>
      <c r="R74" s="155"/>
      <c r="S74" s="155"/>
      <c r="T74" s="156">
        <v>0.13</v>
      </c>
      <c r="U74" s="155">
        <f t="shared" si="20"/>
        <v>62.4</v>
      </c>
      <c r="V74" s="147"/>
      <c r="W74" s="147"/>
      <c r="X74" s="147"/>
      <c r="Y74" s="147"/>
      <c r="Z74" s="147"/>
      <c r="AA74" s="147"/>
      <c r="AB74" s="147"/>
      <c r="AC74" s="147"/>
      <c r="AD74" s="147"/>
      <c r="AE74" s="147" t="s">
        <v>92</v>
      </c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5">
      <c r="A75" s="173">
        <v>63</v>
      </c>
      <c r="B75" s="173" t="s">
        <v>222</v>
      </c>
      <c r="C75" s="186" t="s">
        <v>223</v>
      </c>
      <c r="D75" s="174" t="s">
        <v>91</v>
      </c>
      <c r="E75" s="175">
        <v>480</v>
      </c>
      <c r="F75" s="176"/>
      <c r="G75" s="177">
        <f t="shared" si="14"/>
        <v>0</v>
      </c>
      <c r="H75" s="176"/>
      <c r="I75" s="177">
        <f t="shared" si="15"/>
        <v>0</v>
      </c>
      <c r="J75" s="176"/>
      <c r="K75" s="177">
        <f t="shared" si="16"/>
        <v>0</v>
      </c>
      <c r="L75" s="177">
        <v>21</v>
      </c>
      <c r="M75" s="177">
        <f t="shared" si="17"/>
        <v>0</v>
      </c>
      <c r="N75" s="178">
        <v>0</v>
      </c>
      <c r="O75" s="178">
        <f t="shared" si="18"/>
        <v>0</v>
      </c>
      <c r="P75" s="178">
        <v>0</v>
      </c>
      <c r="Q75" s="178">
        <f t="shared" si="19"/>
        <v>0</v>
      </c>
      <c r="R75" s="178"/>
      <c r="S75" s="178"/>
      <c r="T75" s="179">
        <v>0.13</v>
      </c>
      <c r="U75" s="178">
        <f t="shared" si="20"/>
        <v>62.4</v>
      </c>
      <c r="V75" s="147"/>
      <c r="W75" s="147"/>
      <c r="X75" s="147"/>
      <c r="Y75" s="147"/>
      <c r="Z75" s="147"/>
      <c r="AA75" s="147"/>
      <c r="AB75" s="147"/>
      <c r="AC75" s="147"/>
      <c r="AD75" s="147"/>
      <c r="AE75" s="147" t="s">
        <v>92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x14ac:dyDescent="0.25">
      <c r="A76" s="4"/>
      <c r="B76" s="5" t="s">
        <v>224</v>
      </c>
      <c r="C76" s="187" t="s">
        <v>224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AC76">
        <v>15</v>
      </c>
      <c r="AD76">
        <v>21</v>
      </c>
    </row>
    <row r="77" spans="1:60" ht="13" x14ac:dyDescent="0.25">
      <c r="A77" s="180"/>
      <c r="B77" s="181">
        <v>26</v>
      </c>
      <c r="C77" s="188" t="s">
        <v>224</v>
      </c>
      <c r="D77" s="182"/>
      <c r="E77" s="182"/>
      <c r="F77" s="182"/>
      <c r="G77" s="183">
        <f>G8+G15+G21+G23+G62</f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AC77">
        <f>SUMIF(L7:L75,AC76,G7:G75)</f>
        <v>0</v>
      </c>
      <c r="AD77">
        <f>SUMIF(L7:L75,AD76,G7:G75)</f>
        <v>0</v>
      </c>
      <c r="AE77" t="s">
        <v>225</v>
      </c>
    </row>
    <row r="78" spans="1:60" x14ac:dyDescent="0.25">
      <c r="A78" s="4"/>
      <c r="B78" s="5" t="s">
        <v>224</v>
      </c>
      <c r="C78" s="187" t="s">
        <v>224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60" x14ac:dyDescent="0.25">
      <c r="A79" s="4"/>
      <c r="B79" s="5" t="s">
        <v>224</v>
      </c>
      <c r="C79" s="187" t="s">
        <v>224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60" x14ac:dyDescent="0.25">
      <c r="A80" s="259">
        <v>33</v>
      </c>
      <c r="B80" s="259"/>
      <c r="C80" s="260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31" x14ac:dyDescent="0.25">
      <c r="A81" s="240"/>
      <c r="B81" s="241"/>
      <c r="C81" s="242"/>
      <c r="D81" s="241"/>
      <c r="E81" s="241"/>
      <c r="F81" s="241"/>
      <c r="G81" s="243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AE81" t="s">
        <v>226</v>
      </c>
    </row>
    <row r="82" spans="1:31" x14ac:dyDescent="0.25">
      <c r="A82" s="244"/>
      <c r="B82" s="245"/>
      <c r="C82" s="246"/>
      <c r="D82" s="245"/>
      <c r="E82" s="245"/>
      <c r="F82" s="245"/>
      <c r="G82" s="247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31" x14ac:dyDescent="0.25">
      <c r="A83" s="244"/>
      <c r="B83" s="245"/>
      <c r="C83" s="246"/>
      <c r="D83" s="245"/>
      <c r="E83" s="245"/>
      <c r="F83" s="245"/>
      <c r="G83" s="247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31" x14ac:dyDescent="0.25">
      <c r="A84" s="244"/>
      <c r="B84" s="245"/>
      <c r="C84" s="246"/>
      <c r="D84" s="245"/>
      <c r="E84" s="245"/>
      <c r="F84" s="245"/>
      <c r="G84" s="247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31" x14ac:dyDescent="0.25">
      <c r="A85" s="248"/>
      <c r="B85" s="249"/>
      <c r="C85" s="250"/>
      <c r="D85" s="249"/>
      <c r="E85" s="249"/>
      <c r="F85" s="249"/>
      <c r="G85" s="251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31" x14ac:dyDescent="0.25">
      <c r="A86" s="4"/>
      <c r="B86" s="5" t="s">
        <v>224</v>
      </c>
      <c r="C86" s="187" t="s">
        <v>224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31" x14ac:dyDescent="0.25">
      <c r="C87" s="189"/>
      <c r="AE87" t="s">
        <v>227</v>
      </c>
    </row>
  </sheetData>
  <mergeCells count="6">
    <mergeCell ref="A81:G85"/>
    <mergeCell ref="A1:G1"/>
    <mergeCell ref="C2:G2"/>
    <mergeCell ref="C3:G3"/>
    <mergeCell ref="C4:G4"/>
    <mergeCell ref="A80:C8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 Vlk</dc:creator>
  <cp:lastModifiedBy>Palusková Michaela, Bc.</cp:lastModifiedBy>
  <cp:lastPrinted>2014-02-28T09:52:57Z</cp:lastPrinted>
  <dcterms:created xsi:type="dcterms:W3CDTF">2009-04-08T07:15:50Z</dcterms:created>
  <dcterms:modified xsi:type="dcterms:W3CDTF">2023-09-12T07:19:41Z</dcterms:modified>
</cp:coreProperties>
</file>